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get_Vacances" sheetId="1" state="visible" r:id="rId1"/>
    <sheet xmlns:r="http://schemas.openxmlformats.org/officeDocument/2006/relationships" name="Synthèse" sheetId="2" state="visible" r:id="rId2"/>
    <sheet xmlns:r="http://schemas.openxmlformats.org/officeDocument/2006/relationships" name="Référentiel &amp; Aid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DD/MM/YYYY"/>
    <numFmt numFmtId="166" formatCode="# ##0.00 €"/>
    <numFmt numFmtId="167" formatCode="0.0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FFFFFF"/>
      <sz val="10"/>
    </font>
    <font>
      <name val="Calibri"/>
      <b val="1"/>
      <color rgb="00DC2626"/>
      <sz val="10"/>
    </font>
    <font>
      <name val="Calibri"/>
      <b val="1"/>
      <color rgb="0016A34A"/>
    </font>
    <font>
      <name val="Calibri"/>
      <b val="1"/>
      <color rgb="00DC2626"/>
    </font>
    <font>
      <name val="Calibri"/>
      <i val="1"/>
      <color rgb="001E293B"/>
      <sz val="10"/>
    </font>
  </fonts>
  <fills count="8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F8FAFC"/>
      </patternFill>
    </fill>
    <fill>
      <patternFill patternType="solid">
        <fgColor rgb="00C8102E"/>
      </patternFill>
    </fill>
    <fill>
      <patternFill patternType="solid">
        <fgColor rgb="000F172A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165" fontId="3" fillId="4" borderId="1" applyAlignment="1" pivotButton="0" quotePrefix="0" xfId="0">
      <alignment horizontal="right" vertical="center"/>
    </xf>
    <xf numFmtId="0" fontId="3" fillId="4" borderId="1" applyAlignment="1" pivotButton="0" quotePrefix="0" xfId="0">
      <alignment horizontal="left" vertical="center"/>
    </xf>
    <xf numFmtId="166" fontId="3" fillId="4" borderId="1" applyAlignment="1" pivotButton="0" quotePrefix="0" xfId="0">
      <alignment horizontal="right" vertical="center"/>
    </xf>
    <xf numFmtId="167" fontId="3" fillId="4" borderId="1" applyAlignment="1" pivotButton="0" quotePrefix="0" xfId="0">
      <alignment horizontal="right" vertical="center"/>
    </xf>
    <xf numFmtId="166" fontId="3" fillId="3" borderId="1" applyAlignment="1" pivotButton="0" quotePrefix="0" xfId="0">
      <alignment horizontal="right" vertical="center"/>
    </xf>
    <xf numFmtId="0" fontId="3" fillId="3" borderId="1" applyAlignment="1" pivotButton="0" quotePrefix="0" xfId="0">
      <alignment horizontal="left" vertical="center"/>
    </xf>
    <xf numFmtId="166" fontId="3" fillId="5" borderId="1" applyAlignment="1" pivotButton="0" quotePrefix="0" xfId="0">
      <alignment horizontal="right" vertical="center"/>
    </xf>
    <xf numFmtId="0" fontId="3" fillId="5" borderId="1" applyAlignment="1" pivotButton="0" quotePrefix="0" xfId="0">
      <alignment horizontal="left" vertical="center"/>
    </xf>
    <xf numFmtId="0" fontId="5" fillId="6" borderId="1" applyAlignment="1" pivotButton="0" quotePrefix="0" xfId="0">
      <alignment horizontal="center" vertical="center"/>
    </xf>
    <xf numFmtId="166" fontId="5" fillId="6" borderId="1" applyAlignment="1" pivotButton="0" quotePrefix="0" xfId="0">
      <alignment horizontal="right" vertical="center"/>
    </xf>
    <xf numFmtId="0" fontId="5" fillId="7" borderId="1" applyAlignment="1" pivotButton="0" quotePrefix="0" xfId="0">
      <alignment horizontal="center" vertical="center"/>
    </xf>
    <xf numFmtId="166" fontId="5" fillId="7" borderId="1" applyAlignment="1" pivotButton="0" quotePrefix="0" xfId="0">
      <alignment horizontal="right" vertical="center"/>
    </xf>
    <xf numFmtId="0" fontId="6" fillId="7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0" fontId="2" fillId="2" borderId="1" pivotButton="0" quotePrefix="0" xfId="0"/>
    <xf numFmtId="0" fontId="4" fillId="5" borderId="1" applyAlignment="1" pivotButton="0" quotePrefix="0" xfId="0">
      <alignment horizontal="left" vertical="center"/>
    </xf>
    <xf numFmtId="166" fontId="7" fillId="5" borderId="1" applyAlignment="1" pivotButton="0" quotePrefix="0" xfId="0">
      <alignment horizontal="right" vertical="center"/>
    </xf>
    <xf numFmtId="165" fontId="3" fillId="0" borderId="1" pivotButton="0" quotePrefix="0" xfId="0"/>
    <xf numFmtId="166" fontId="3" fillId="0" borderId="1" pivotButton="0" quotePrefix="0" xfId="0"/>
    <xf numFmtId="0" fontId="4" fillId="3" borderId="1" applyAlignment="1" pivotButton="0" quotePrefix="0" xfId="0">
      <alignment horizontal="left" vertical="center"/>
    </xf>
    <xf numFmtId="166" fontId="7" fillId="3" borderId="1" applyAlignment="1" pivotButton="0" quotePrefix="0" xfId="0">
      <alignment horizontal="right" vertical="center"/>
    </xf>
    <xf numFmtId="10" fontId="0" fillId="5" borderId="1" applyAlignment="1" pivotButton="0" quotePrefix="0" xfId="0">
      <alignment horizontal="right" vertical="center"/>
    </xf>
    <xf numFmtId="166" fontId="8" fillId="3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right" vertical="center"/>
    </xf>
    <xf numFmtId="0" fontId="4" fillId="3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center" vertical="center"/>
    </xf>
    <xf numFmtId="0" fontId="9" fillId="4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3">
    <dxf>
      <font>
        <name val="Calibri"/>
        <b val="1"/>
        <color rgb="00DC2626"/>
      </font>
      <fill>
        <patternFill patternType="solid">
          <fgColor rgb="00FEE2E2"/>
        </patternFill>
      </fill>
    </dxf>
    <dxf>
      <font>
        <name val="Calibri"/>
        <b val="1"/>
        <color rgb="00D97706"/>
      </font>
      <fill>
        <patternFill patternType="solid">
          <fgColor rgb="00FEF3C7"/>
        </patternFill>
      </fill>
    </dxf>
    <dxf>
      <font>
        <name val="Calibri"/>
        <b val="1"/>
        <color rgb="0016A34A"/>
      </font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dépenses par catégorie</a:t>
            </a:r>
          </a:p>
        </rich>
      </tx>
    </title>
    <plotArea>
      <pieChart>
        <varyColors val="1"/>
        <ser>
          <idx val="0"/>
          <order val="0"/>
          <tx>
            <strRef>
              <f>'Synthèse'!G4</f>
            </strRef>
          </tx>
          <spPr>
            <a:ln xmlns:a="http://schemas.openxmlformats.org/drawingml/2006/main">
              <a:solidFill>
                <a:srgbClr val="FFFFFF"/>
              </a:solidFill>
              <a:prstDash val="solid"/>
            </a:ln>
          </spPr>
          <cat>
            <numRef>
              <f>'Synthèse'!$E$5:$E$10</f>
            </numRef>
          </cat>
          <val>
            <numRef>
              <f>'Synthèse'!$G$5:$G$10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Budget prévu vs Dépenses réelles par catégorie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'Synthèse'!F4</f>
            </strRef>
          </tx>
          <spPr>
            <a:solidFill xmlns:a="http://schemas.openxmlformats.org/drawingml/2006/main">
              <a:srgbClr val="1E293B"/>
            </a:solidFill>
            <a:ln xmlns:a="http://schemas.openxmlformats.org/drawingml/2006/main">
              <a:prstDash val="solid"/>
            </a:ln>
          </spPr>
          <cat>
            <numRef>
              <f>'Synthèse'!$E$5:$E$10</f>
            </numRef>
          </cat>
          <val>
            <numRef>
              <f>'Synthèse'!$F$5:$F$10</f>
            </numRef>
          </val>
        </ser>
        <ser>
          <idx val="1"/>
          <order val="1"/>
          <tx>
            <strRef>
              <f>'Synthèse'!G4</f>
            </strRef>
          </tx>
          <spPr>
            <a:solidFill xmlns:a="http://schemas.openxmlformats.org/drawingml/2006/main">
              <a:srgbClr val="C8102E"/>
            </a:solidFill>
            <a:ln xmlns:a="http://schemas.openxmlformats.org/drawingml/2006/main">
              <a:prstDash val="solid"/>
            </a:ln>
          </spPr>
          <cat>
            <numRef>
              <f>'Synthèse'!$E$5:$E$10</f>
            </numRef>
          </cat>
          <val>
            <numRef>
              <f>'Synthèse'!$G$5:$G$10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Catégorie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des dépenses cumulées</a:t>
            </a:r>
          </a:p>
        </rich>
      </tx>
    </title>
    <plotArea>
      <lineChart>
        <grouping val="standard"/>
        <ser>
          <idx val="0"/>
          <order val="0"/>
          <tx>
            <strRef>
              <f>'Synthèse'!L3</f>
            </strRef>
          </tx>
          <spPr>
            <a:ln xmlns:a="http://schemas.openxmlformats.org/drawingml/2006/main" w="25000">
              <a:solidFill>
                <a:srgbClr val="C8102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'Synthèse'!$L$4:$L$13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Date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cumulé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13</row>
      <rowOff>0</rowOff>
    </from>
    <ext cx="504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13</row>
      <rowOff>0</rowOff>
    </from>
    <ext cx="648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0</col>
      <colOff>0</colOff>
      <row>35</row>
      <rowOff>0</rowOff>
    </from>
    <ext cx="6480000" cy="432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5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16" customWidth="1" min="2" max="2"/>
    <col width="28" customWidth="1" min="3" max="3"/>
    <col width="16" customWidth="1" min="4" max="4"/>
    <col width="14" customWidth="1" min="5" max="5"/>
    <col width="16" customWidth="1" min="6" max="6"/>
    <col width="17" customWidth="1" min="7" max="7"/>
    <col width="9" customWidth="1" min="8" max="8"/>
    <col width="17" customWidth="1" min="9" max="9"/>
    <col width="16" customWidth="1" min="10" max="10"/>
    <col width="17" customWidth="1" min="11" max="11"/>
    <col width="12" customWidth="1" min="12" max="12"/>
    <col width="16" customWidth="1" min="13" max="13"/>
  </cols>
  <sheetData>
    <row r="1" ht="32" customHeight="1">
      <c r="A1" s="1" t="inlineStr">
        <is>
          <t>🌴 BUDGET VACANCES 2026 — Suivi des Dépenses</t>
        </is>
      </c>
    </row>
    <row r="2" ht="22" customHeight="1">
      <c r="A2" s="2" t="inlineStr">
        <is>
          <t>Date</t>
        </is>
      </c>
      <c r="B2" s="2" t="inlineStr">
        <is>
          <t>Catégorie</t>
        </is>
      </c>
      <c r="C2" s="2" t="inlineStr">
        <is>
          <t>Libellé</t>
        </is>
      </c>
      <c r="D2" s="2" t="inlineStr">
        <is>
          <t>Destination</t>
        </is>
      </c>
      <c r="E2" s="2" t="inlineStr">
        <is>
          <t>Participant</t>
        </is>
      </c>
      <c r="F2" s="2" t="inlineStr">
        <is>
          <t>Mode paiement</t>
        </is>
      </c>
      <c r="G2" s="2" t="inlineStr">
        <is>
          <t>Montant TTC (€)</t>
        </is>
      </c>
      <c r="H2" s="2" t="inlineStr">
        <is>
          <t>TVA (%)</t>
        </is>
      </c>
      <c r="I2" s="2" t="inlineStr">
        <is>
          <t>Montant TVA (€)</t>
        </is>
      </c>
      <c r="J2" s="2" t="inlineStr">
        <is>
          <t>Montant HT (€)</t>
        </is>
      </c>
      <c r="K2" s="2" t="inlineStr">
        <is>
          <t>Budget prévu (€)</t>
        </is>
      </c>
      <c r="L2" s="2" t="inlineStr">
        <is>
          <t>Écart (€)</t>
        </is>
      </c>
      <c r="M2" s="2" t="inlineStr">
        <is>
          <t>Statut</t>
        </is>
      </c>
    </row>
    <row r="3">
      <c r="A3" s="3" t="n">
        <v>46185</v>
      </c>
      <c r="B3" s="4" t="inlineStr">
        <is>
          <t>Transport</t>
        </is>
      </c>
      <c r="C3" s="4" t="inlineStr">
        <is>
          <t>Billet TGV Paris › Lyon</t>
        </is>
      </c>
      <c r="D3" s="4" t="inlineStr">
        <is>
          <t>Lyon</t>
        </is>
      </c>
      <c r="E3" s="4" t="inlineStr">
        <is>
          <t>Marie</t>
        </is>
      </c>
      <c r="F3" s="4" t="inlineStr">
        <is>
          <t>Carte</t>
        </is>
      </c>
      <c r="G3" s="5" t="n">
        <v>89.90000000000001</v>
      </c>
      <c r="H3" s="6" t="n">
        <v>10</v>
      </c>
      <c r="I3" s="7">
        <f>ROUND(G3*H3/(100+H3),2)</f>
        <v/>
      </c>
      <c r="J3" s="7">
        <f>G3-I3</f>
        <v/>
      </c>
      <c r="K3" s="5" t="n">
        <v>100</v>
      </c>
      <c r="L3" s="7">
        <f>K3-G3</f>
        <v/>
      </c>
      <c r="M3" s="8">
        <f>IF(L3&gt;=0,"OK",IF(L3&gt;-50,"À surveiller","Dépassement"))</f>
        <v/>
      </c>
    </row>
    <row r="4">
      <c r="A4" s="3" t="n">
        <v>46186</v>
      </c>
      <c r="B4" s="4" t="inlineStr">
        <is>
          <t>Hébergement</t>
        </is>
      </c>
      <c r="C4" s="4" t="inlineStr">
        <is>
          <t>Hôtel 3 nuits</t>
        </is>
      </c>
      <c r="D4" s="4" t="inlineStr">
        <is>
          <t>Lyon</t>
        </is>
      </c>
      <c r="E4" s="4" t="inlineStr">
        <is>
          <t>Julien</t>
        </is>
      </c>
      <c r="F4" s="4" t="inlineStr">
        <is>
          <t>Virement</t>
        </is>
      </c>
      <c r="G4" s="5" t="n">
        <v>420</v>
      </c>
      <c r="H4" s="6" t="n">
        <v>10</v>
      </c>
      <c r="I4" s="9">
        <f>ROUND(G4*H4/(100+H4),2)</f>
        <v/>
      </c>
      <c r="J4" s="9">
        <f>G4-I4</f>
        <v/>
      </c>
      <c r="K4" s="5" t="n">
        <v>450</v>
      </c>
      <c r="L4" s="9">
        <f>K4-G4</f>
        <v/>
      </c>
      <c r="M4" s="10">
        <f>IF(L4&gt;=0,"OK",IF(L4&gt;-50,"À surveiller","Dépassement"))</f>
        <v/>
      </c>
    </row>
    <row r="5">
      <c r="A5" s="3" t="n">
        <v>46187</v>
      </c>
      <c r="B5" s="4" t="inlineStr">
        <is>
          <t>Restauration</t>
        </is>
      </c>
      <c r="C5" s="4" t="inlineStr">
        <is>
          <t>Restaurants</t>
        </is>
      </c>
      <c r="D5" s="4" t="inlineStr">
        <is>
          <t>Lyon</t>
        </is>
      </c>
      <c r="E5" s="4" t="inlineStr">
        <is>
          <t>Sophie</t>
        </is>
      </c>
      <c r="F5" s="4" t="inlineStr">
        <is>
          <t>Carte</t>
        </is>
      </c>
      <c r="G5" s="5" t="n">
        <v>156.4</v>
      </c>
      <c r="H5" s="6" t="n">
        <v>10</v>
      </c>
      <c r="I5" s="7">
        <f>ROUND(G5*H5/(100+H5),2)</f>
        <v/>
      </c>
      <c r="J5" s="7">
        <f>G5-I5</f>
        <v/>
      </c>
      <c r="K5" s="5" t="n">
        <v>130</v>
      </c>
      <c r="L5" s="7">
        <f>K5-G5</f>
        <v/>
      </c>
      <c r="M5" s="8">
        <f>IF(L5&gt;=0,"OK",IF(L5&gt;-50,"À surveiller","Dépassement"))</f>
        <v/>
      </c>
    </row>
    <row r="6">
      <c r="A6" s="3" t="n">
        <v>46188</v>
      </c>
      <c r="B6" s="4" t="inlineStr">
        <is>
          <t>Activités</t>
        </is>
      </c>
      <c r="C6" s="4" t="inlineStr">
        <is>
          <t>Musée + visite guidée</t>
        </is>
      </c>
      <c r="D6" s="4" t="inlineStr">
        <is>
          <t>Lyon</t>
        </is>
      </c>
      <c r="E6" s="4" t="inlineStr">
        <is>
          <t>Thomas</t>
        </is>
      </c>
      <c r="F6" s="4" t="inlineStr">
        <is>
          <t>Espèces</t>
        </is>
      </c>
      <c r="G6" s="5" t="n">
        <v>48</v>
      </c>
      <c r="H6" s="6" t="n">
        <v>5.5</v>
      </c>
      <c r="I6" s="9">
        <f>ROUND(G6*H6/(100+H6),2)</f>
        <v/>
      </c>
      <c r="J6" s="9">
        <f>G6-I6</f>
        <v/>
      </c>
      <c r="K6" s="5" t="n">
        <v>60</v>
      </c>
      <c r="L6" s="9">
        <f>K6-G6</f>
        <v/>
      </c>
      <c r="M6" s="10">
        <f>IF(L6&gt;=0,"OK",IF(L6&gt;-50,"À surveiller","Dépassement"))</f>
        <v/>
      </c>
    </row>
    <row r="7">
      <c r="A7" s="3" t="n">
        <v>46189</v>
      </c>
      <c r="B7" s="4" t="inlineStr">
        <is>
          <t>Divers</t>
        </is>
      </c>
      <c r="C7" s="4" t="inlineStr">
        <is>
          <t>Souvenirs</t>
        </is>
      </c>
      <c r="D7" s="4" t="inlineStr">
        <is>
          <t>Lyon</t>
        </is>
      </c>
      <c r="E7" s="4" t="inlineStr">
        <is>
          <t>Camille</t>
        </is>
      </c>
      <c r="F7" s="4" t="inlineStr">
        <is>
          <t>Carte</t>
        </is>
      </c>
      <c r="G7" s="5" t="n">
        <v>62.5</v>
      </c>
      <c r="H7" s="6" t="n">
        <v>20</v>
      </c>
      <c r="I7" s="7">
        <f>ROUND(G7*H7/(100+H7),2)</f>
        <v/>
      </c>
      <c r="J7" s="7">
        <f>G7-I7</f>
        <v/>
      </c>
      <c r="K7" s="5" t="n">
        <v>80</v>
      </c>
      <c r="L7" s="7">
        <f>K7-G7</f>
        <v/>
      </c>
      <c r="M7" s="8">
        <f>IF(L7&gt;=0,"OK",IF(L7&gt;-50,"À surveiller","Dépassement"))</f>
        <v/>
      </c>
    </row>
    <row r="8">
      <c r="A8" s="3" t="n">
        <v>46223</v>
      </c>
      <c r="B8" s="4" t="inlineStr">
        <is>
          <t>Transport</t>
        </is>
      </c>
      <c r="C8" s="4" t="inlineStr">
        <is>
          <t>Vol Nantes › Marseille</t>
        </is>
      </c>
      <c r="D8" s="4" t="inlineStr">
        <is>
          <t>Marseille</t>
        </is>
      </c>
      <c r="E8" s="4" t="inlineStr">
        <is>
          <t>Nicolas</t>
        </is>
      </c>
      <c r="F8" s="4" t="inlineStr">
        <is>
          <t>Carte</t>
        </is>
      </c>
      <c r="G8" s="5" t="n">
        <v>178.2</v>
      </c>
      <c r="H8" s="6" t="n">
        <v>10</v>
      </c>
      <c r="I8" s="9">
        <f>ROUND(G8*H8/(100+H8),2)</f>
        <v/>
      </c>
      <c r="J8" s="9">
        <f>G8-I8</f>
        <v/>
      </c>
      <c r="K8" s="5" t="n">
        <v>150</v>
      </c>
      <c r="L8" s="9">
        <f>K8-G8</f>
        <v/>
      </c>
      <c r="M8" s="10">
        <f>IF(L8&gt;=0,"OK",IF(L8&gt;-50,"À surveiller","Dépassement"))</f>
        <v/>
      </c>
    </row>
    <row r="9">
      <c r="A9" s="3" t="n">
        <v>46224</v>
      </c>
      <c r="B9" s="4" t="inlineStr">
        <is>
          <t>Hébergement</t>
        </is>
      </c>
      <c r="C9" s="4" t="inlineStr">
        <is>
          <t>Location appartement</t>
        </is>
      </c>
      <c r="D9" s="4" t="inlineStr">
        <is>
          <t>Marseille</t>
        </is>
      </c>
      <c r="E9" s="4" t="inlineStr">
        <is>
          <t>Léa</t>
        </is>
      </c>
      <c r="F9" s="4" t="inlineStr">
        <is>
          <t>Virement</t>
        </is>
      </c>
      <c r="G9" s="5" t="n">
        <v>690</v>
      </c>
      <c r="H9" s="6" t="n">
        <v>10</v>
      </c>
      <c r="I9" s="7">
        <f>ROUND(G9*H9/(100+H9),2)</f>
        <v/>
      </c>
      <c r="J9" s="7">
        <f>G9-I9</f>
        <v/>
      </c>
      <c r="K9" s="5" t="n">
        <v>700</v>
      </c>
      <c r="L9" s="7">
        <f>K9-G9</f>
        <v/>
      </c>
      <c r="M9" s="8">
        <f>IF(L9&gt;=0,"OK",IF(L9&gt;-50,"À surveiller","Dépassement"))</f>
        <v/>
      </c>
    </row>
    <row r="10">
      <c r="A10" s="3" t="n">
        <v>46225</v>
      </c>
      <c r="B10" s="4" t="inlineStr">
        <is>
          <t>Restauration</t>
        </is>
      </c>
      <c r="C10" s="4" t="inlineStr">
        <is>
          <t>Courses et petits-déjeuners</t>
        </is>
      </c>
      <c r="D10" s="4" t="inlineStr">
        <is>
          <t>Marseille</t>
        </is>
      </c>
      <c r="E10" s="4" t="inlineStr">
        <is>
          <t>Antoine</t>
        </is>
      </c>
      <c r="F10" s="4" t="inlineStr">
        <is>
          <t>Carte</t>
        </is>
      </c>
      <c r="G10" s="5" t="n">
        <v>94.3</v>
      </c>
      <c r="H10" s="6" t="n">
        <v>5.5</v>
      </c>
      <c r="I10" s="9">
        <f>ROUND(G10*H10/(100+H10),2)</f>
        <v/>
      </c>
      <c r="J10" s="9">
        <f>G10-I10</f>
        <v/>
      </c>
      <c r="K10" s="5" t="n">
        <v>120</v>
      </c>
      <c r="L10" s="9">
        <f>K10-G10</f>
        <v/>
      </c>
      <c r="M10" s="10">
        <f>IF(L10&gt;=0,"OK",IF(L10&gt;-50,"À surveiller","Dépassement"))</f>
        <v/>
      </c>
    </row>
    <row r="11">
      <c r="A11" s="3" t="n">
        <v>46226</v>
      </c>
      <c r="B11" s="4" t="inlineStr">
        <is>
          <t>Activités</t>
        </is>
      </c>
      <c r="C11" s="4" t="inlineStr">
        <is>
          <t>Excursion bateau</t>
        </is>
      </c>
      <c r="D11" s="4" t="inlineStr">
        <is>
          <t>Marseille</t>
        </is>
      </c>
      <c r="E11" s="4" t="inlineStr">
        <is>
          <t>Chloé</t>
        </is>
      </c>
      <c r="F11" s="4" t="inlineStr">
        <is>
          <t>Carte</t>
        </is>
      </c>
      <c r="G11" s="5" t="n">
        <v>72</v>
      </c>
      <c r="H11" s="6" t="n">
        <v>10</v>
      </c>
      <c r="I11" s="7">
        <f>ROUND(G11*H11/(100+H11),2)</f>
        <v/>
      </c>
      <c r="J11" s="7">
        <f>G11-I11</f>
        <v/>
      </c>
      <c r="K11" s="5" t="n">
        <v>80</v>
      </c>
      <c r="L11" s="7">
        <f>K11-G11</f>
        <v/>
      </c>
      <c r="M11" s="8">
        <f>IF(L11&gt;=0,"OK",IF(L11&gt;-50,"À surveiller","Dépassement"))</f>
        <v/>
      </c>
    </row>
    <row r="12">
      <c r="A12" s="3" t="n">
        <v>46227</v>
      </c>
      <c r="B12" s="4" t="inlineStr">
        <is>
          <t>Assurance</t>
        </is>
      </c>
      <c r="C12" s="4" t="inlineStr">
        <is>
          <t>Assurance voyage</t>
        </is>
      </c>
      <c r="D12" s="4" t="inlineStr">
        <is>
          <t>Marseille</t>
        </is>
      </c>
      <c r="E12" s="4" t="inlineStr">
        <is>
          <t>Maxime</t>
        </is>
      </c>
      <c r="F12" s="4" t="inlineStr">
        <is>
          <t>Virement</t>
        </is>
      </c>
      <c r="G12" s="5" t="n">
        <v>39.9</v>
      </c>
      <c r="H12" s="6" t="n">
        <v>20</v>
      </c>
      <c r="I12" s="9">
        <f>ROUND(G12*H12/(100+H12),2)</f>
        <v/>
      </c>
      <c r="J12" s="9">
        <f>G12-I12</f>
        <v/>
      </c>
      <c r="K12" s="5" t="n">
        <v>50</v>
      </c>
      <c r="L12" s="9">
        <f>K12-G12</f>
        <v/>
      </c>
      <c r="M12" s="10">
        <f>IF(L12&gt;=0,"OK",IF(L12&gt;-50,"À surveiller","Dépassement"))</f>
        <v/>
      </c>
    </row>
    <row r="13">
      <c r="B13" s="11" t="inlineStr">
        <is>
          <t>TOTAUX / MOYENNES</t>
        </is>
      </c>
      <c r="G13" s="12">
        <f>SUM(G3:G12)</f>
        <v/>
      </c>
      <c r="I13" s="12">
        <f>SUM(I3:I12)</f>
        <v/>
      </c>
      <c r="J13" s="12">
        <f>SUM(J3:J12)</f>
        <v/>
      </c>
      <c r="K13" s="12">
        <f>SUM(K3:K12)</f>
        <v/>
      </c>
      <c r="L13" s="12">
        <f>SUM(L3:L12)</f>
        <v/>
      </c>
    </row>
    <row r="14">
      <c r="B14" s="13" t="inlineStr">
        <is>
          <t>Dépense moyenne TTC</t>
        </is>
      </c>
      <c r="G14" s="14">
        <f>AVERAGE(G3:G12)</f>
        <v/>
      </c>
    </row>
    <row r="15">
      <c r="B15" s="13" t="inlineStr">
        <is>
          <t>Postes en dépassement</t>
        </is>
      </c>
      <c r="M15" s="15">
        <f>COUNTIF(M3:M12,"Dépassement")</f>
        <v/>
      </c>
    </row>
  </sheetData>
  <mergeCells count="1">
    <mergeCell ref="A1:M1"/>
  </mergeCells>
  <conditionalFormatting sqref="M3:M12">
    <cfRule type="expression" priority="1" dxfId="0" stopIfTrue="1">
      <formula>$M3="Dépassement"</formula>
    </cfRule>
    <cfRule type="expression" priority="2" dxfId="1" stopIfTrue="1">
      <formula>$M3="À surveiller"</formula>
    </cfRule>
    <cfRule type="expression" priority="3" dxfId="2" stopIfTrue="1">
      <formula>$M3="OK"</formula>
    </cfRule>
  </conditionalFormatting>
  <dataValidations count="2">
    <dataValidation sqref="B3:B100" showErrorMessage="1" showDropDown="0" showInputMessage="1" allowBlank="0" type="list">
      <formula1>"Transport,Hébergement,Restauration,Activités,Assurance,Divers"</formula1>
    </dataValidation>
    <dataValidation sqref="F3:F100" showErrorMessage="1" showDropDown="0" showInputMessage="1" allowBlank="0" type="list">
      <formula1>"Carte,Espèces,Virement,Chèque"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32" customWidth="1" min="1" max="1"/>
    <col width="18" customWidth="1" min="2" max="2"/>
    <col width="4" customWidth="1" min="3" max="3"/>
    <col width="18" customWidth="1" min="5" max="5"/>
    <col width="18" customWidth="1" min="6" max="6"/>
    <col width="22" customWidth="1" min="7" max="7"/>
    <col width="14" customWidth="1" min="8" max="8"/>
    <col width="14" customWidth="1" min="11" max="11"/>
    <col width="16" customWidth="1" min="12" max="12"/>
  </cols>
  <sheetData>
    <row r="1" ht="32" customHeight="1">
      <c r="A1" s="1" t="inlineStr">
        <is>
          <t>📊 SYNTHÈSE BUDGET VACANCES 2026</t>
        </is>
      </c>
    </row>
    <row r="3">
      <c r="A3" s="11" t="inlineStr">
        <is>
          <t>INDICATEURS CLÉS</t>
        </is>
      </c>
      <c r="B3" s="16" t="n"/>
      <c r="C3" s="17" t="n"/>
      <c r="E3" s="11" t="inlineStr">
        <is>
          <t>RÉPARTITION PAR CATÉGORIE</t>
        </is>
      </c>
      <c r="F3" s="16" t="n"/>
      <c r="G3" s="16" t="n"/>
      <c r="H3" s="17" t="n"/>
      <c r="K3" s="18" t="inlineStr">
        <is>
          <t>Date</t>
        </is>
      </c>
      <c r="L3" s="18" t="inlineStr">
        <is>
          <t>Cumulé (€)</t>
        </is>
      </c>
    </row>
    <row r="4">
      <c r="A4" s="19" t="inlineStr">
        <is>
          <t>Budget total prévu (€)</t>
        </is>
      </c>
      <c r="B4" s="20">
        <f>SUM(Budget_Vacances!K3:K12)</f>
        <v/>
      </c>
      <c r="E4" s="2" t="inlineStr">
        <is>
          <t>Catégorie</t>
        </is>
      </c>
      <c r="F4" s="2" t="inlineStr">
        <is>
          <t>Budget cible (€)</t>
        </is>
      </c>
      <c r="G4" s="2" t="inlineStr">
        <is>
          <t>Dépenses réelles (€)</t>
        </is>
      </c>
      <c r="H4" s="2" t="inlineStr">
        <is>
          <t>Écart (€)</t>
        </is>
      </c>
      <c r="K4" s="21" t="inlineStr">
        <is>
          <t>12/06/2026</t>
        </is>
      </c>
      <c r="L4" s="22" t="n">
        <v>89.90000000000001</v>
      </c>
    </row>
    <row r="5">
      <c r="A5" s="23" t="inlineStr">
        <is>
          <t>Dépenses totales TTC (€)</t>
        </is>
      </c>
      <c r="B5" s="24">
        <f>SUM(Budget_Vacances!G3:G12)</f>
        <v/>
      </c>
      <c r="E5" s="8" t="inlineStr">
        <is>
          <t>Transport</t>
        </is>
      </c>
      <c r="F5" s="7" t="n">
        <v>800</v>
      </c>
      <c r="G5" s="7">
        <f>IFERROR(SUMIF(Budget_Vacances!B$3:B$12,E5,Budget_Vacances!G$3:G$12),0)</f>
        <v/>
      </c>
      <c r="H5" s="24">
        <f>F5-G5</f>
        <v/>
      </c>
      <c r="K5" s="21" t="inlineStr">
        <is>
          <t>13/06/2026</t>
        </is>
      </c>
      <c r="L5" s="22" t="n">
        <v>509.9</v>
      </c>
    </row>
    <row r="6">
      <c r="A6" s="19" t="inlineStr">
        <is>
          <t>Reste à dépenser (€)</t>
        </is>
      </c>
      <c r="B6" s="25">
        <f>B4-B5</f>
        <v/>
      </c>
      <c r="E6" s="10" t="inlineStr">
        <is>
          <t>Hébergement</t>
        </is>
      </c>
      <c r="F6" s="9" t="n">
        <v>1800</v>
      </c>
      <c r="G6" s="9">
        <f>IFERROR(SUMIF(Budget_Vacances!B$3:B$12,E6,Budget_Vacances!G$3:G$12),0)</f>
        <v/>
      </c>
      <c r="H6" s="20">
        <f>F6-G6</f>
        <v/>
      </c>
      <c r="K6" s="21" t="inlineStr">
        <is>
          <t>14/06/2026</t>
        </is>
      </c>
      <c r="L6" s="22" t="n">
        <v>666.3</v>
      </c>
    </row>
    <row r="7">
      <c r="A7" s="23" t="inlineStr">
        <is>
          <t>Taux de consommation (%)</t>
        </is>
      </c>
      <c r="B7" s="26">
        <f>IFERROR(B5/B4,0)</f>
        <v/>
      </c>
      <c r="E7" s="8" t="inlineStr">
        <is>
          <t>Restauration</t>
        </is>
      </c>
      <c r="F7" s="7" t="n">
        <v>700</v>
      </c>
      <c r="G7" s="7">
        <f>IFERROR(SUMIF(Budget_Vacances!B$3:B$12,E7,Budget_Vacances!G$3:G$12),0)</f>
        <v/>
      </c>
      <c r="H7" s="24">
        <f>F7-G7</f>
        <v/>
      </c>
      <c r="K7" s="21" t="inlineStr">
        <is>
          <t>15/06/2026</t>
        </is>
      </c>
      <c r="L7" s="22" t="n">
        <v>714.3</v>
      </c>
    </row>
    <row r="8">
      <c r="A8" s="19" t="inlineStr">
        <is>
          <t>Dépense moyenne TTC (€)</t>
        </is>
      </c>
      <c r="B8" s="27">
        <f>AVERAGE(Budget_Vacances!G3:G12)</f>
        <v/>
      </c>
      <c r="E8" s="10" t="inlineStr">
        <is>
          <t>Activités</t>
        </is>
      </c>
      <c r="F8" s="9" t="n">
        <v>500</v>
      </c>
      <c r="G8" s="9">
        <f>IFERROR(SUMIF(Budget_Vacances!B$3:B$12,E8,Budget_Vacances!G$3:G$12),0)</f>
        <v/>
      </c>
      <c r="H8" s="20">
        <f>F8-G8</f>
        <v/>
      </c>
      <c r="K8" s="21" t="inlineStr">
        <is>
          <t>16/06/2026</t>
        </is>
      </c>
      <c r="L8" s="22" t="n">
        <v>776.8</v>
      </c>
    </row>
    <row r="9">
      <c r="A9" s="23" t="inlineStr">
        <is>
          <t>Postes en dépassement</t>
        </is>
      </c>
      <c r="B9" s="28">
        <f>COUNTIF(Budget_Vacances!M3:M12,"Dépassement")</f>
        <v/>
      </c>
      <c r="E9" s="8" t="inlineStr">
        <is>
          <t>Assurance</t>
        </is>
      </c>
      <c r="F9" s="7" t="n">
        <v>120</v>
      </c>
      <c r="G9" s="7">
        <f>IFERROR(SUMIF(Budget_Vacances!B$3:B$12,E9,Budget_Vacances!G$3:G$12),0)</f>
        <v/>
      </c>
      <c r="H9" s="24">
        <f>F9-G9</f>
        <v/>
      </c>
      <c r="K9" s="21" t="inlineStr">
        <is>
          <t>20/07/2026</t>
        </is>
      </c>
      <c r="L9" s="22" t="n">
        <v>955</v>
      </c>
    </row>
    <row r="10">
      <c r="A10" s="19" t="inlineStr">
        <is>
          <t>Postes OK</t>
        </is>
      </c>
      <c r="B10" s="27">
        <f>COUNTIF(Budget_Vacances!M3:M12,"OK")</f>
        <v/>
      </c>
      <c r="E10" s="10" t="inlineStr">
        <is>
          <t>Divers</t>
        </is>
      </c>
      <c r="F10" s="9" t="n">
        <v>250</v>
      </c>
      <c r="G10" s="9">
        <f>IFERROR(SUMIF(Budget_Vacances!B$3:B$12,E10,Budget_Vacances!G$3:G$12),0)</f>
        <v/>
      </c>
      <c r="H10" s="20">
        <f>F10-G10</f>
        <v/>
      </c>
      <c r="K10" s="21" t="inlineStr">
        <is>
          <t>21/07/2026</t>
        </is>
      </c>
      <c r="L10" s="22" t="n">
        <v>1645</v>
      </c>
    </row>
    <row r="11">
      <c r="E11" s="11" t="inlineStr">
        <is>
          <t>TOTAL</t>
        </is>
      </c>
      <c r="F11" s="12">
        <f>SUM(F5:F10)</f>
        <v/>
      </c>
      <c r="G11" s="12">
        <f>SUM(G5:G10)</f>
        <v/>
      </c>
      <c r="H11" s="12">
        <f>SUM(H5:H10)</f>
        <v/>
      </c>
      <c r="K11" s="21" t="inlineStr">
        <is>
          <t>22/07/2026</t>
        </is>
      </c>
      <c r="L11" s="22" t="n">
        <v>1739.3</v>
      </c>
    </row>
    <row r="12">
      <c r="K12" s="21" t="inlineStr">
        <is>
          <t>23/07/2026</t>
        </is>
      </c>
      <c r="L12" s="22" t="n">
        <v>1811.3</v>
      </c>
    </row>
    <row r="13">
      <c r="K13" s="21" t="inlineStr">
        <is>
          <t>24/07/2026</t>
        </is>
      </c>
      <c r="L13" s="22" t="n">
        <v>1851.2</v>
      </c>
    </row>
  </sheetData>
  <mergeCells count="3">
    <mergeCell ref="A1:H1"/>
    <mergeCell ref="A3:C3"/>
    <mergeCell ref="E3:H3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40"/>
  <sheetViews>
    <sheetView workbookViewId="0">
      <selection activeCell="A1" sqref="A1"/>
    </sheetView>
  </sheetViews>
  <sheetFormatPr baseColWidth="8" defaultRowHeight="15"/>
  <cols>
    <col width="28" customWidth="1" min="1" max="1"/>
    <col width="32" customWidth="1" min="2" max="2"/>
    <col width="20" customWidth="1" min="3" max="3"/>
    <col width="20" customWidth="1" min="4" max="4"/>
    <col width="22" customWidth="1" min="5" max="5"/>
    <col width="22" customWidth="1" min="6" max="6"/>
  </cols>
  <sheetData>
    <row r="1" ht="32" customHeight="1">
      <c r="A1" s="1" t="inlineStr">
        <is>
          <t>📋 RÉFÉRENTIEL &amp; GUIDE D'UTILISATION — Budget Vacances 2026</t>
        </is>
      </c>
    </row>
    <row r="3">
      <c r="A3" s="11" t="inlineStr">
        <is>
          <t>RÈGLES DE SAISIE</t>
        </is>
      </c>
    </row>
    <row r="4">
      <c r="A4" s="29" t="inlineStr">
        <is>
          <t>Colonne</t>
        </is>
      </c>
      <c r="B4" s="29" t="inlineStr">
        <is>
          <t>Instruction</t>
        </is>
      </c>
      <c r="C4" s="29" t="inlineStr">
        <is>
          <t>Exemple / Précision</t>
        </is>
      </c>
      <c r="D4" s="16" t="n"/>
      <c r="E4" s="16" t="n"/>
      <c r="F4" s="17" t="n"/>
    </row>
    <row r="5">
      <c r="A5" s="8" t="inlineStr">
        <is>
          <t>Date</t>
        </is>
      </c>
      <c r="B5" s="8" t="inlineStr">
        <is>
          <t>Format JJ/MM/AAAA — Ex. : 12/06/2026</t>
        </is>
      </c>
      <c r="C5" s="8" t="inlineStr">
        <is>
          <t>Saisir manuellement la date de dépense</t>
        </is>
      </c>
      <c r="D5" s="16" t="n"/>
      <c r="E5" s="16" t="n"/>
      <c r="F5" s="17" t="n"/>
    </row>
    <row r="6">
      <c r="A6" s="10" t="inlineStr">
        <is>
          <t>Catégorie</t>
        </is>
      </c>
      <c r="B6" s="10" t="inlineStr">
        <is>
          <t>Choisir dans la liste déroulante</t>
        </is>
      </c>
      <c r="C6" s="10" t="inlineStr">
        <is>
          <t>Transport / Hébergement / Restauration / Activités / Assurance / Divers</t>
        </is>
      </c>
      <c r="D6" s="16" t="n"/>
      <c r="E6" s="16" t="n"/>
      <c r="F6" s="17" t="n"/>
    </row>
    <row r="7">
      <c r="A7" s="8" t="inlineStr">
        <is>
          <t>Libellé</t>
        </is>
      </c>
      <c r="B7" s="8" t="inlineStr">
        <is>
          <t>Description libre de la dépense</t>
        </is>
      </c>
      <c r="C7" s="8" t="inlineStr">
        <is>
          <t>Ex. : Billet TGV Paris › Lyon</t>
        </is>
      </c>
      <c r="D7" s="16" t="n"/>
      <c r="E7" s="16" t="n"/>
      <c r="F7" s="17" t="n"/>
    </row>
    <row r="8">
      <c r="A8" s="10" t="inlineStr">
        <is>
          <t>Destination</t>
        </is>
      </c>
      <c r="B8" s="10" t="inlineStr">
        <is>
          <t>Ville ou région de la dépense</t>
        </is>
      </c>
      <c r="C8" s="10" t="inlineStr">
        <is>
          <t>Ex. : Lyon, Marseille, Bordeaux…</t>
        </is>
      </c>
      <c r="D8" s="16" t="n"/>
      <c r="E8" s="16" t="n"/>
      <c r="F8" s="17" t="n"/>
    </row>
    <row r="9">
      <c r="A9" s="8" t="inlineStr">
        <is>
          <t>Participant</t>
        </is>
      </c>
      <c r="B9" s="8" t="inlineStr">
        <is>
          <t>Prénom de la personne ayant payé</t>
        </is>
      </c>
      <c r="C9" s="8" t="inlineStr">
        <is>
          <t>Ex. : Marie, Julien, Sophie…</t>
        </is>
      </c>
      <c r="D9" s="16" t="n"/>
      <c r="E9" s="16" t="n"/>
      <c r="F9" s="17" t="n"/>
    </row>
    <row r="10">
      <c r="A10" s="10" t="inlineStr">
        <is>
          <t>Mode paiement</t>
        </is>
      </c>
      <c r="B10" s="10" t="inlineStr">
        <is>
          <t>Choisir dans la liste déroulante</t>
        </is>
      </c>
      <c r="C10" s="10" t="inlineStr">
        <is>
          <t>Carte / Espèces / Virement / Chèque</t>
        </is>
      </c>
      <c r="D10" s="16" t="n"/>
      <c r="E10" s="16" t="n"/>
      <c r="F10" s="17" t="n"/>
    </row>
    <row r="11">
      <c r="A11" s="8" t="inlineStr">
        <is>
          <t>Montant TTC (€)</t>
        </is>
      </c>
      <c r="B11" s="8" t="inlineStr">
        <is>
          <t>Montant toutes taxes comprises</t>
        </is>
      </c>
      <c r="C11" s="8" t="inlineStr">
        <is>
          <t>Utiliser le point comme décimal dans la saisie</t>
        </is>
      </c>
      <c r="D11" s="16" t="n"/>
      <c r="E11" s="16" t="n"/>
      <c r="F11" s="17" t="n"/>
    </row>
    <row r="12">
      <c r="A12" s="10" t="inlineStr">
        <is>
          <t>TVA (%)</t>
        </is>
      </c>
      <c r="B12" s="10" t="inlineStr">
        <is>
          <t>Taux de TVA applicable</t>
        </is>
      </c>
      <c r="C12" s="10" t="inlineStr">
        <is>
          <t>5,5% / 10% / 20% selon la nature de la dépense</t>
        </is>
      </c>
      <c r="D12" s="16" t="n"/>
      <c r="E12" s="16" t="n"/>
      <c r="F12" s="17" t="n"/>
    </row>
    <row r="13">
      <c r="A13" s="8" t="inlineStr">
        <is>
          <t>Budget prévu (€)</t>
        </is>
      </c>
      <c r="B13" s="8" t="inlineStr">
        <is>
          <t>Montant budget initialement alloué</t>
        </is>
      </c>
      <c r="C13" s="8" t="inlineStr">
        <is>
          <t>Permet de calculer l'écart et le statut automatiquement</t>
        </is>
      </c>
      <c r="D13" s="16" t="n"/>
      <c r="E13" s="16" t="n"/>
      <c r="F13" s="17" t="n"/>
    </row>
    <row r="16">
      <c r="A16" s="11" t="inlineStr">
        <is>
          <t>LISTES DE RÉFÉRENCE</t>
        </is>
      </c>
    </row>
    <row r="17">
      <c r="A17" s="2" t="inlineStr">
        <is>
          <t>Catégories</t>
        </is>
      </c>
      <c r="B17" s="2" t="inlineStr">
        <is>
          <t>Modes de paiement</t>
        </is>
      </c>
      <c r="C17" s="2" t="inlineStr">
        <is>
          <t>Statuts</t>
        </is>
      </c>
      <c r="D17" s="2" t="inlineStr">
        <is>
          <t>Villes françaises</t>
        </is>
      </c>
      <c r="E17" s="2" t="inlineStr">
        <is>
          <t>Taux TVA</t>
        </is>
      </c>
    </row>
    <row r="18">
      <c r="A18" s="10" t="inlineStr">
        <is>
          <t>Transport</t>
        </is>
      </c>
      <c r="B18" s="10" t="inlineStr">
        <is>
          <t>Carte</t>
        </is>
      </c>
      <c r="C18" s="10" t="inlineStr">
        <is>
          <t>OK</t>
        </is>
      </c>
      <c r="D18" s="10" t="inlineStr">
        <is>
          <t>Paris</t>
        </is>
      </c>
      <c r="E18" s="10" t="inlineStr">
        <is>
          <t>5,5%</t>
        </is>
      </c>
    </row>
    <row r="19">
      <c r="A19" s="8" t="inlineStr">
        <is>
          <t>Hébergement</t>
        </is>
      </c>
      <c r="B19" s="8" t="inlineStr">
        <is>
          <t>Espèces</t>
        </is>
      </c>
      <c r="C19" s="8" t="inlineStr">
        <is>
          <t>À surveiller</t>
        </is>
      </c>
      <c r="D19" s="8" t="inlineStr">
        <is>
          <t>Lyon</t>
        </is>
      </c>
      <c r="E19" s="8" t="inlineStr">
        <is>
          <t>10%</t>
        </is>
      </c>
    </row>
    <row r="20">
      <c r="A20" s="10" t="inlineStr">
        <is>
          <t>Restauration</t>
        </is>
      </c>
      <c r="B20" s="10" t="inlineStr">
        <is>
          <t>Virement</t>
        </is>
      </c>
      <c r="C20" s="10" t="inlineStr">
        <is>
          <t>Dépassement</t>
        </is>
      </c>
      <c r="D20" s="10" t="inlineStr">
        <is>
          <t>Marseille</t>
        </is>
      </c>
      <c r="E20" s="10" t="inlineStr">
        <is>
          <t>20%</t>
        </is>
      </c>
    </row>
    <row r="21">
      <c r="A21" s="8" t="inlineStr">
        <is>
          <t>Activités</t>
        </is>
      </c>
      <c r="B21" s="8" t="inlineStr">
        <is>
          <t>Chèque</t>
        </is>
      </c>
      <c r="C21" s="8" t="inlineStr"/>
      <c r="D21" s="8" t="inlineStr">
        <is>
          <t>Toulouse</t>
        </is>
      </c>
      <c r="E21" s="8" t="inlineStr"/>
    </row>
    <row r="22">
      <c r="A22" s="10" t="inlineStr">
        <is>
          <t>Assurance</t>
        </is>
      </c>
      <c r="B22" s="10" t="inlineStr"/>
      <c r="C22" s="10" t="inlineStr"/>
      <c r="D22" s="10" t="inlineStr">
        <is>
          <t>Bordeaux</t>
        </is>
      </c>
      <c r="E22" s="10" t="inlineStr"/>
    </row>
    <row r="23">
      <c r="A23" s="8" t="inlineStr">
        <is>
          <t>Divers</t>
        </is>
      </c>
      <c r="B23" s="8" t="inlineStr"/>
      <c r="C23" s="8" t="inlineStr"/>
      <c r="D23" s="8" t="inlineStr">
        <is>
          <t>Lille</t>
        </is>
      </c>
      <c r="E23" s="8" t="inlineStr"/>
    </row>
    <row r="24">
      <c r="A24" s="10" t="inlineStr"/>
      <c r="B24" s="10" t="inlineStr"/>
      <c r="C24" s="10" t="inlineStr"/>
      <c r="D24" s="10" t="inlineStr">
        <is>
          <t>Nantes</t>
        </is>
      </c>
      <c r="E24" s="10" t="inlineStr"/>
    </row>
    <row r="25">
      <c r="A25" s="8" t="inlineStr"/>
      <c r="B25" s="8" t="inlineStr"/>
      <c r="C25" s="8" t="inlineStr"/>
      <c r="D25" s="8" t="inlineStr">
        <is>
          <t>Strasbourg</t>
        </is>
      </c>
      <c r="E25" s="8" t="inlineStr"/>
    </row>
    <row r="26">
      <c r="A26" s="10" t="inlineStr"/>
      <c r="B26" s="10" t="inlineStr"/>
      <c r="C26" s="10" t="inlineStr"/>
      <c r="D26" s="10" t="inlineStr">
        <is>
          <t>Rennes</t>
        </is>
      </c>
      <c r="E26" s="10" t="inlineStr"/>
    </row>
    <row r="27">
      <c r="A27" s="8" t="inlineStr"/>
      <c r="B27" s="8" t="inlineStr"/>
      <c r="C27" s="8" t="inlineStr"/>
      <c r="D27" s="8" t="inlineStr">
        <is>
          <t>Montpellier</t>
        </is>
      </c>
      <c r="E27" s="8" t="inlineStr"/>
    </row>
    <row r="30">
      <c r="A30" s="11" t="inlineStr">
        <is>
          <t>FORMATS &amp; CONVENTIONS</t>
        </is>
      </c>
    </row>
    <row r="31">
      <c r="A31" s="23" t="inlineStr">
        <is>
          <t>Format monétaire :</t>
        </is>
      </c>
      <c r="B31" s="8" t="inlineStr">
        <is>
          <t>1 234,56 €</t>
        </is>
      </c>
      <c r="C31" s="8" t="inlineStr">
        <is>
          <t>Espace = séparateur de milliers, virgule = décimales</t>
        </is>
      </c>
      <c r="D31" s="16" t="n"/>
      <c r="E31" s="16" t="n"/>
      <c r="F31" s="17" t="n"/>
    </row>
    <row r="32">
      <c r="A32" s="19" t="inlineStr">
        <is>
          <t>Format date :</t>
        </is>
      </c>
      <c r="B32" s="10" t="inlineStr">
        <is>
          <t>JJ/MM/AAAA</t>
        </is>
      </c>
      <c r="C32" s="10" t="inlineStr">
        <is>
          <t>Ex. : 12/06/2026</t>
        </is>
      </c>
      <c r="D32" s="16" t="n"/>
      <c r="E32" s="16" t="n"/>
      <c r="F32" s="17" t="n"/>
    </row>
    <row r="33">
      <c r="A33" s="23" t="inlineStr">
        <is>
          <t>Montant TVA :</t>
        </is>
      </c>
      <c r="B33" s="8">
        <f> TTC × TVA% / (100 + TVA%)</f>
        <v/>
      </c>
      <c r="C33" s="8" t="inlineStr">
        <is>
          <t>Calculé automatiquement</t>
        </is>
      </c>
      <c r="D33" s="16" t="n"/>
      <c r="E33" s="16" t="n"/>
      <c r="F33" s="17" t="n"/>
    </row>
    <row r="34">
      <c r="A34" s="19" t="inlineStr">
        <is>
          <t>Montant HT :</t>
        </is>
      </c>
      <c r="B34" s="10">
        <f> TTC - TVA</f>
        <v/>
      </c>
      <c r="C34" s="10" t="inlineStr">
        <is>
          <t>Calculé automatiquement</t>
        </is>
      </c>
      <c r="D34" s="16" t="n"/>
      <c r="E34" s="16" t="n"/>
      <c r="F34" s="17" t="n"/>
    </row>
    <row r="35">
      <c r="A35" s="23" t="inlineStr">
        <is>
          <t>Écart :</t>
        </is>
      </c>
      <c r="B35" s="8">
        <f> Budget prévu - TTC</f>
        <v/>
      </c>
      <c r="C35" s="8" t="inlineStr">
        <is>
          <t>Positif = économie, Négatif = dépassement</t>
        </is>
      </c>
      <c r="D35" s="16" t="n"/>
      <c r="E35" s="16" t="n"/>
      <c r="F35" s="17" t="n"/>
    </row>
    <row r="36">
      <c r="A36" s="19" t="inlineStr">
        <is>
          <t>Statut OK :</t>
        </is>
      </c>
      <c r="B36" s="10" t="inlineStr">
        <is>
          <t>Écart ≥ 0 €</t>
        </is>
      </c>
      <c r="C36" s="10" t="inlineStr">
        <is>
          <t>Budget respecté</t>
        </is>
      </c>
      <c r="D36" s="16" t="n"/>
      <c r="E36" s="16" t="n"/>
      <c r="F36" s="17" t="n"/>
    </row>
    <row r="37">
      <c r="A37" s="23" t="inlineStr">
        <is>
          <t>Statut À surveiller :</t>
        </is>
      </c>
      <c r="B37" s="8" t="inlineStr">
        <is>
          <t>0 &gt; Écart &gt; -50 €</t>
        </is>
      </c>
      <c r="C37" s="8" t="inlineStr">
        <is>
          <t>Légèrement au-dessus du budget</t>
        </is>
      </c>
      <c r="D37" s="16" t="n"/>
      <c r="E37" s="16" t="n"/>
      <c r="F37" s="17" t="n"/>
    </row>
    <row r="38">
      <c r="A38" s="19" t="inlineStr">
        <is>
          <t>Statut Dépassement :</t>
        </is>
      </c>
      <c r="B38" s="10" t="inlineStr">
        <is>
          <t>Écart ≤ -50 €</t>
        </is>
      </c>
      <c r="C38" s="10" t="inlineStr">
        <is>
          <t>Dépassement significatif — à corriger</t>
        </is>
      </c>
      <c r="D38" s="16" t="n"/>
      <c r="E38" s="16" t="n"/>
      <c r="F38" s="17" t="n"/>
    </row>
    <row r="40" ht="30" customHeight="1">
      <c r="A40" s="30" t="inlineStr">
        <is>
          <t>💡 Conseil : Remplissez uniquement les colonnes en fond jaune (cellules saisissables). Les autres colonnes sont calculées automatiquement par Excel.</t>
        </is>
      </c>
    </row>
  </sheetData>
  <mergeCells count="23">
    <mergeCell ref="A1:F1"/>
    <mergeCell ref="A3:F3"/>
    <mergeCell ref="C4:F4"/>
    <mergeCell ref="C5:F5"/>
    <mergeCell ref="C6:F6"/>
    <mergeCell ref="C7:F7"/>
    <mergeCell ref="C8:F8"/>
    <mergeCell ref="C9:F9"/>
    <mergeCell ref="C10:F10"/>
    <mergeCell ref="C11:F11"/>
    <mergeCell ref="C12:F12"/>
    <mergeCell ref="C13:F13"/>
    <mergeCell ref="A16:F16"/>
    <mergeCell ref="A30:F30"/>
    <mergeCell ref="C31:F31"/>
    <mergeCell ref="C32:F32"/>
    <mergeCell ref="C33:F33"/>
    <mergeCell ref="C34:F34"/>
    <mergeCell ref="C35:F35"/>
    <mergeCell ref="C36:F36"/>
    <mergeCell ref="C37:F37"/>
    <mergeCell ref="C38:F38"/>
    <mergeCell ref="A40:F4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2026-07-01T10:31:06Z</dcterms:created>
  <dcterms:modified xmlns:dcterms="http://purl.org/dc/terms/" xmlns:xsi="http://www.w3.org/2001/XMLSchema-instance" xsi:type="dcterms:W3CDTF">2026-07-01T10:31:06Z</dcterms:modified>
</cp:coreProperties>
</file>