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Notes_Élèves" sheetId="1" state="visible" r:id="rId1"/>
    <sheet xmlns:r="http://schemas.openxmlformats.org/officeDocument/2006/relationships" name="Synthèse" sheetId="2" state="visible" r:id="rId2"/>
    <sheet xmlns:r="http://schemas.openxmlformats.org/officeDocument/2006/relationships" name="Tableau_de_bord" sheetId="3" state="visible" r:id="rId3"/>
    <sheet xmlns:r="http://schemas.openxmlformats.org/officeDocument/2006/relationships" name="Mode_d'emploi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DD/MM/YYYY"/>
    <numFmt numFmtId="165" formatCode="0.0"/>
    <numFmt numFmtId="166" formatCode="0.0%"/>
  </numFmts>
  <fonts count="7">
    <font>
      <name val="Calibri"/>
      <family val="2"/>
      <color theme="1"/>
      <sz val="11"/>
      <scheme val="minor"/>
    </font>
    <font>
      <name val="Calibri"/>
      <b val="1"/>
      <color rgb="001E293B"/>
      <sz val="16"/>
    </font>
    <font>
      <name val="Calibri"/>
      <b val="1"/>
      <color rgb="00FFFFFF"/>
      <sz val="11"/>
    </font>
    <font>
      <b val="1"/>
    </font>
    <font>
      <b val="1"/>
      <color rgb="001E293B"/>
    </font>
    <font>
      <b val="1"/>
      <color rgb="001E293B"/>
      <sz val="13"/>
    </font>
    <font>
      <b val="1"/>
      <color rgb="00FFFFFF"/>
    </font>
  </fonts>
  <fills count="7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FFFBEB"/>
      </patternFill>
    </fill>
    <fill>
      <patternFill patternType="solid">
        <fgColor rgb="00F8FAFC"/>
      </patternFill>
    </fill>
    <fill>
      <patternFill patternType="solid">
        <fgColor rgb="00FFFFFF"/>
      </patternFill>
    </fill>
    <fill>
      <patternFill patternType="solid">
        <fgColor rgb="00C8102E"/>
      </patternFill>
    </fill>
  </fills>
  <borders count="5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2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left" vertical="center" wrapText="1"/>
    </xf>
    <xf numFmtId="164" fontId="0" fillId="4" borderId="1" applyAlignment="1" pivotButton="0" quotePrefix="0" xfId="0">
      <alignment horizontal="center" vertical="center" wrapText="1"/>
    </xf>
    <xf numFmtId="165" fontId="0" fillId="3" borderId="1" applyAlignment="1" pivotButton="0" quotePrefix="0" xfId="0">
      <alignment horizontal="center" vertical="center" wrapText="1"/>
    </xf>
    <xf numFmtId="165" fontId="0" fillId="4" borderId="1" applyAlignment="1" pivotButton="0" quotePrefix="0" xfId="0">
      <alignment horizontal="center" vertical="center" wrapText="1"/>
    </xf>
    <xf numFmtId="0" fontId="0" fillId="5" borderId="1" applyAlignment="1" pivotButton="0" quotePrefix="0" xfId="0">
      <alignment horizontal="center" vertical="center" wrapText="1"/>
    </xf>
    <xf numFmtId="0" fontId="0" fillId="5" borderId="1" applyAlignment="1" pivotButton="0" quotePrefix="0" xfId="0">
      <alignment horizontal="left" vertical="center" wrapText="1"/>
    </xf>
    <xf numFmtId="164" fontId="0" fillId="5" borderId="1" applyAlignment="1" pivotButton="0" quotePrefix="0" xfId="0">
      <alignment horizontal="center" vertical="center" wrapText="1"/>
    </xf>
    <xf numFmtId="165" fontId="0" fillId="5" borderId="1" applyAlignment="1" pivotButton="0" quotePrefix="0" xfId="0">
      <alignment horizontal="center" vertical="center" wrapText="1"/>
    </xf>
    <xf numFmtId="0" fontId="3" fillId="0" borderId="0" pivotButton="0" quotePrefix="0" xfId="0"/>
    <xf numFmtId="165" fontId="4" fillId="0" borderId="0" pivotButton="0" quotePrefix="0" xfId="0"/>
    <xf numFmtId="166" fontId="4" fillId="0" borderId="0" pivotButton="0" quotePrefix="0" xfId="0"/>
    <xf numFmtId="166" fontId="0" fillId="4" borderId="1" applyAlignment="1" pivotButton="0" quotePrefix="0" xfId="0">
      <alignment horizontal="center" vertical="center" wrapText="1"/>
    </xf>
    <xf numFmtId="166" fontId="0" fillId="5" borderId="1" applyAlignment="1" pivotButton="0" quotePrefix="0" xfId="0">
      <alignment horizontal="center" vertical="center" wrapText="1"/>
    </xf>
    <xf numFmtId="0" fontId="2" fillId="6" borderId="1" applyAlignment="1" pivotButton="0" quotePrefix="0" xfId="0">
      <alignment horizontal="left" vertical="center" wrapText="1"/>
    </xf>
    <xf numFmtId="165" fontId="5" fillId="0" borderId="1" applyAlignment="1" pivotButton="0" quotePrefix="0" xfId="0">
      <alignment horizontal="center" vertical="center" wrapText="1"/>
    </xf>
    <xf numFmtId="0" fontId="0" fillId="0" borderId="4" pivotButton="0" quotePrefix="0" xfId="0"/>
    <xf numFmtId="166" fontId="5" fillId="0" borderId="1" applyAlignment="1" pivotButton="0" quotePrefix="0" xfId="0">
      <alignment horizontal="center" vertical="center" wrapText="1"/>
    </xf>
    <xf numFmtId="1" fontId="5" fillId="0" borderId="1" applyAlignment="1" pivotButton="0" quotePrefix="0" xfId="0">
      <alignment horizontal="center" vertical="center" wrapText="1"/>
    </xf>
    <xf numFmtId="0" fontId="2" fillId="6" borderId="1" pivotButton="0" quotePrefix="0" xfId="0"/>
    <xf numFmtId="0" fontId="0" fillId="0" borderId="1" pivotButton="0" quotePrefix="0" xfId="0"/>
    <xf numFmtId="0" fontId="6" fillId="6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3">
    <dxf>
      <font>
        <b val="1"/>
        <color rgb="00FFFFFF"/>
      </font>
      <fill>
        <patternFill patternType="solid">
          <fgColor rgb="0016A34A"/>
        </patternFill>
      </fill>
    </dxf>
    <dxf>
      <font>
        <b val="1"/>
        <color rgb="00FFFFFF"/>
      </font>
      <fill>
        <patternFill patternType="solid">
          <fgColor rgb="00DC2626"/>
        </patternFill>
      </fill>
    </dxf>
    <dxf>
      <fill>
        <patternFill patternType="solid">
          <fgColor rgb="00FFFBEB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Moyenne générale par élève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'Synthèse'!C2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'Synthèse'!$A$3:$A$12</f>
            </numRef>
          </cat>
          <val>
            <numRef>
              <f>'Synthèse'!$C$3:$C$12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Élève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Moyenne /20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Moyenne par matière</a:t>
            </a:r>
          </a:p>
        </rich>
      </tx>
    </title>
    <plotArea>
      <lineChart>
        <grouping val="standard"/>
        <ser>
          <idx val="0"/>
          <order val="0"/>
          <tx>
            <strRef>
              <f>'Tableau_de_bord'!B30</f>
            </strRef>
          </tx>
          <spPr>
            <a:ln xmlns:a="http://schemas.openxmlformats.org/drawingml/2006/main" w="20000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'Tableau_de_bord'!$A$31:$A$36</f>
            </numRef>
          </cat>
          <val>
            <numRef>
              <f>'Tableau_de_bord'!$B$31:$B$36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Matière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Moyenne /20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des notes par tranche</a:t>
            </a:r>
          </a:p>
        </rich>
      </tx>
    </title>
    <plotArea>
      <pieChart>
        <varyColors val="1"/>
        <ser>
          <idx val="0"/>
          <order val="0"/>
          <tx>
            <strRef>
              <f>'Tableau_de_bord'!B10</f>
            </strRef>
          </tx>
          <spPr>
            <a:ln xmlns:a="http://schemas.openxmlformats.org/drawingml/2006/main">
              <a:prstDash val="solid"/>
            </a:ln>
          </spPr>
          <cat>
            <numRef>
              <f>'Tableau_de_bord'!$A$11:$A$15</f>
            </numRef>
          </cat>
          <val>
            <numRef>
              <f>'Tableau_de_bord'!$B$11:$B$15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4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Top 5 des élèves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'Tableau_de_bord'!F10</f>
            </strRef>
          </tx>
          <spPr>
            <a:solidFill xmlns:a="http://schemas.openxmlformats.org/drawingml/2006/main">
              <a:srgbClr val="C8102E"/>
            </a:solidFill>
            <a:ln xmlns:a="http://schemas.openxmlformats.org/drawingml/2006/main">
              <a:prstDash val="solid"/>
            </a:ln>
          </spPr>
          <cat>
            <numRef>
              <f>'Tableau_de_bord'!$E$11:$E$15</f>
            </numRef>
          </cat>
          <val>
            <numRef>
              <f>'Tableau_de_bord'!$F$11:$F$15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Moyenne /20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Élève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Relationship Type="http://schemas.openxmlformats.org/officeDocument/2006/relationships/chart" Target="/xl/charts/chart4.xml" Id="rId4"/></Relationships>
</file>

<file path=xl/drawings/drawing1.xml><?xml version="1.0" encoding="utf-8"?>
<wsDr xmlns="http://schemas.openxmlformats.org/drawingml/2006/spreadsheetDrawing">
  <oneCellAnchor>
    <from>
      <col>0</col>
      <colOff>0</colOff>
      <row>16</row>
      <rowOff>0</rowOff>
    </from>
    <ext cx="576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7</col>
      <colOff>0</colOff>
      <row>16</row>
      <rowOff>0</rowOff>
    </from>
    <ext cx="5760000" cy="324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0</col>
      <colOff>0</colOff>
      <row>33</row>
      <rowOff>0</rowOff>
    </from>
    <ext cx="5040000" cy="324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  <oneCellAnchor>
    <from>
      <col>7</col>
      <colOff>0</colOff>
      <row>33</row>
      <rowOff>0</rowOff>
    </from>
    <ext cx="5040000" cy="3240000"/>
    <graphicFrame>
      <nvGraphicFramePr>
        <cNvPr id="4" name="Chart 4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14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3" customWidth="1" min="1" max="1"/>
    <col width="11" customWidth="1" min="2" max="2"/>
    <col width="11" customWidth="1" min="3" max="3"/>
    <col width="7" customWidth="1" min="4" max="4"/>
    <col width="18" customWidth="1" min="5" max="5"/>
    <col width="14" customWidth="1" min="6" max="6"/>
    <col width="15" customWidth="1" min="7" max="7"/>
    <col width="15" customWidth="1" min="8" max="8"/>
    <col width="10" customWidth="1" min="9" max="9"/>
    <col width="9" customWidth="1" min="10" max="10"/>
    <col width="12" customWidth="1" min="11" max="11"/>
    <col width="22" customWidth="1" min="12" max="12"/>
    <col width="14" customWidth="1" min="13" max="13"/>
    <col width="14" customWidth="1" min="14" max="14"/>
  </cols>
  <sheetData>
    <row r="1" ht="26" customHeight="1">
      <c r="A1" s="1" t="inlineStr">
        <is>
          <t>BULLETIN DE NOTES - SUIVI DES ÉVALUATIONS 2025-2026</t>
        </is>
      </c>
    </row>
    <row r="2" ht="32" customHeight="1">
      <c r="A2" s="2" t="inlineStr">
        <is>
          <t>Année scolaire</t>
        </is>
      </c>
      <c r="B2" s="2" t="inlineStr">
        <is>
          <t>Classe</t>
        </is>
      </c>
      <c r="C2" s="2" t="inlineStr">
        <is>
          <t>Élève</t>
        </is>
      </c>
      <c r="D2" s="2" t="inlineStr">
        <is>
          <t>Sexe</t>
        </is>
      </c>
      <c r="E2" s="2" t="inlineStr">
        <is>
          <t>Matière</t>
        </is>
      </c>
      <c r="F2" s="2" t="inlineStr">
        <is>
          <t>Professeur</t>
        </is>
      </c>
      <c r="G2" s="2" t="inlineStr">
        <is>
          <t>Date d'évaluation</t>
        </is>
      </c>
      <c r="H2" s="2" t="inlineStr">
        <is>
          <t>Type d'évaluation</t>
        </is>
      </c>
      <c r="I2" s="2" t="inlineStr">
        <is>
          <t>Coefficient</t>
        </is>
      </c>
      <c r="J2" s="2" t="inlineStr">
        <is>
          <t>Note /20</t>
        </is>
      </c>
      <c r="K2" s="2" t="inlineStr">
        <is>
          <t>Note pondérée</t>
        </is>
      </c>
      <c r="L2" s="2" t="inlineStr">
        <is>
          <t>Appréciation</t>
        </is>
      </c>
      <c r="M2" s="2" t="inlineStr">
        <is>
          <t>Statut</t>
        </is>
      </c>
      <c r="N2" s="2" t="inlineStr">
        <is>
          <t>Remarques</t>
        </is>
      </c>
    </row>
    <row r="3">
      <c r="A3" s="3" t="inlineStr">
        <is>
          <t>2025-2026</t>
        </is>
      </c>
      <c r="B3" s="3" t="inlineStr">
        <is>
          <t>6e A</t>
        </is>
      </c>
      <c r="C3" s="4" t="inlineStr">
        <is>
          <t>Marie</t>
        </is>
      </c>
      <c r="D3" s="3" t="inlineStr">
        <is>
          <t>F</t>
        </is>
      </c>
      <c r="E3" s="4" t="inlineStr">
        <is>
          <t>français</t>
        </is>
      </c>
      <c r="F3" s="4" t="inlineStr">
        <is>
          <t>Mme Martin</t>
        </is>
      </c>
      <c r="G3" s="5" t="inlineStr">
        <is>
          <t>15/01/2026</t>
        </is>
      </c>
      <c r="H3" s="3" t="inlineStr">
        <is>
          <t>Contrôle</t>
        </is>
      </c>
      <c r="I3" s="3" t="n">
        <v>2</v>
      </c>
      <c r="J3" s="6" t="n">
        <v>14.5</v>
      </c>
      <c r="K3" s="7">
        <f>J3*I3</f>
        <v/>
      </c>
      <c r="L3" s="4" t="inlineStr">
        <is>
          <t>Très bon travail</t>
        </is>
      </c>
      <c r="M3" s="3">
        <f>IF(J3&gt;=10,"Admis","À renforcer")</f>
        <v/>
      </c>
      <c r="N3" s="4" t="inlineStr">
        <is>
          <t>Bordeaux</t>
        </is>
      </c>
    </row>
    <row r="4">
      <c r="A4" s="8" t="inlineStr">
        <is>
          <t>2025-2026</t>
        </is>
      </c>
      <c r="B4" s="8" t="inlineStr">
        <is>
          <t>5e B</t>
        </is>
      </c>
      <c r="C4" s="9" t="inlineStr">
        <is>
          <t>Julien</t>
        </is>
      </c>
      <c r="D4" s="8" t="inlineStr">
        <is>
          <t>M</t>
        </is>
      </c>
      <c r="E4" s="9" t="inlineStr">
        <is>
          <t>mathématiques</t>
        </is>
      </c>
      <c r="F4" s="9" t="inlineStr">
        <is>
          <t>M. Dupont</t>
        </is>
      </c>
      <c r="G4" s="10" t="inlineStr">
        <is>
          <t>20/01/2026</t>
        </is>
      </c>
      <c r="H4" s="8" t="inlineStr">
        <is>
          <t>Devoir</t>
        </is>
      </c>
      <c r="I4" s="8" t="n">
        <v>3</v>
      </c>
      <c r="J4" s="6" t="n">
        <v>9</v>
      </c>
      <c r="K4" s="11">
        <f>J4*I4</f>
        <v/>
      </c>
      <c r="L4" s="9" t="inlineStr">
        <is>
          <t>À consolider</t>
        </is>
      </c>
      <c r="M4" s="8">
        <f>IF(J4&gt;=10,"Admis","À renforcer")</f>
        <v/>
      </c>
      <c r="N4" s="9" t="inlineStr">
        <is>
          <t>Lyon</t>
        </is>
      </c>
    </row>
    <row r="5">
      <c r="A5" s="3" t="inlineStr">
        <is>
          <t>2025-2026</t>
        </is>
      </c>
      <c r="B5" s="3" t="inlineStr">
        <is>
          <t>4e C</t>
        </is>
      </c>
      <c r="C5" s="4" t="inlineStr">
        <is>
          <t>Sophie</t>
        </is>
      </c>
      <c r="D5" s="3" t="inlineStr">
        <is>
          <t>F</t>
        </is>
      </c>
      <c r="E5" s="4" t="inlineStr">
        <is>
          <t>anglais</t>
        </is>
      </c>
      <c r="F5" s="4" t="inlineStr">
        <is>
          <t>Mme Bernard</t>
        </is>
      </c>
      <c r="G5" s="5" t="inlineStr">
        <is>
          <t>22/01/2026</t>
        </is>
      </c>
      <c r="H5" s="3" t="inlineStr">
        <is>
          <t>Interrogation</t>
        </is>
      </c>
      <c r="I5" s="3" t="n">
        <v>2</v>
      </c>
      <c r="J5" s="6" t="n">
        <v>16</v>
      </c>
      <c r="K5" s="7">
        <f>J5*I5</f>
        <v/>
      </c>
      <c r="L5" s="4" t="inlineStr">
        <is>
          <t>Très bon travail</t>
        </is>
      </c>
      <c r="M5" s="3">
        <f>IF(J5&gt;=10,"Admis","À renforcer")</f>
        <v/>
      </c>
      <c r="N5" s="4" t="inlineStr">
        <is>
          <t>Toulouse</t>
        </is>
      </c>
    </row>
    <row r="6">
      <c r="A6" s="8" t="inlineStr">
        <is>
          <t>2025-2026</t>
        </is>
      </c>
      <c r="B6" s="8" t="inlineStr">
        <is>
          <t>3e A</t>
        </is>
      </c>
      <c r="C6" s="9" t="inlineStr">
        <is>
          <t>Thomas</t>
        </is>
      </c>
      <c r="D6" s="8" t="inlineStr">
        <is>
          <t>M</t>
        </is>
      </c>
      <c r="E6" s="9" t="inlineStr">
        <is>
          <t>histoire-géographie</t>
        </is>
      </c>
      <c r="F6" s="9" t="inlineStr">
        <is>
          <t>M. Leroy</t>
        </is>
      </c>
      <c r="G6" s="10" t="inlineStr">
        <is>
          <t>28/01/2026</t>
        </is>
      </c>
      <c r="H6" s="8" t="inlineStr">
        <is>
          <t>Contrôle</t>
        </is>
      </c>
      <c r="I6" s="8" t="n">
        <v>1</v>
      </c>
      <c r="J6" s="6" t="n">
        <v>11.5</v>
      </c>
      <c r="K6" s="11">
        <f>J6*I6</f>
        <v/>
      </c>
      <c r="L6" s="9" t="inlineStr">
        <is>
          <t>Peut mieux faire</t>
        </is>
      </c>
      <c r="M6" s="8">
        <f>IF(J6&gt;=10,"Admis","À renforcer")</f>
        <v/>
      </c>
      <c r="N6" s="9" t="inlineStr">
        <is>
          <t>Lille</t>
        </is>
      </c>
    </row>
    <row r="7">
      <c r="A7" s="3" t="inlineStr">
        <is>
          <t>2025-2026</t>
        </is>
      </c>
      <c r="B7" s="3" t="inlineStr">
        <is>
          <t>Seconde 2</t>
        </is>
      </c>
      <c r="C7" s="4" t="inlineStr">
        <is>
          <t>Camille</t>
        </is>
      </c>
      <c r="D7" s="3" t="inlineStr">
        <is>
          <t>F</t>
        </is>
      </c>
      <c r="E7" s="4" t="inlineStr">
        <is>
          <t>SVT</t>
        </is>
      </c>
      <c r="F7" s="4" t="inlineStr">
        <is>
          <t>Mme Fontaine</t>
        </is>
      </c>
      <c r="G7" s="5" t="inlineStr">
        <is>
          <t>03/02/2026</t>
        </is>
      </c>
      <c r="H7" s="3" t="inlineStr">
        <is>
          <t>Devoir</t>
        </is>
      </c>
      <c r="I7" s="3" t="n">
        <v>2</v>
      </c>
      <c r="J7" s="6" t="n">
        <v>13</v>
      </c>
      <c r="K7" s="7">
        <f>J7*I7</f>
        <v/>
      </c>
      <c r="L7" s="4" t="inlineStr">
        <is>
          <t>Résultats satisfaisants</t>
        </is>
      </c>
      <c r="M7" s="3">
        <f>IF(J7&gt;=10,"Admis","À renforcer")</f>
        <v/>
      </c>
      <c r="N7" s="4" t="inlineStr">
        <is>
          <t>Nantes</t>
        </is>
      </c>
    </row>
    <row r="8">
      <c r="A8" s="8" t="inlineStr">
        <is>
          <t>2025-2026</t>
        </is>
      </c>
      <c r="B8" s="8" t="inlineStr">
        <is>
          <t>6e A</t>
        </is>
      </c>
      <c r="C8" s="9" t="inlineStr">
        <is>
          <t>Nicolas</t>
        </is>
      </c>
      <c r="D8" s="8" t="inlineStr">
        <is>
          <t>M</t>
        </is>
      </c>
      <c r="E8" s="9" t="inlineStr">
        <is>
          <t>physique-chimie</t>
        </is>
      </c>
      <c r="F8" s="9" t="inlineStr">
        <is>
          <t>Mme Martin</t>
        </is>
      </c>
      <c r="G8" s="10" t="inlineStr">
        <is>
          <t>10/02/2026</t>
        </is>
      </c>
      <c r="H8" s="8" t="inlineStr">
        <is>
          <t>Contrôle</t>
        </is>
      </c>
      <c r="I8" s="8" t="n">
        <v>3</v>
      </c>
      <c r="J8" s="6" t="n">
        <v>8.5</v>
      </c>
      <c r="K8" s="11">
        <f>J8*I8</f>
        <v/>
      </c>
      <c r="L8" s="9" t="inlineStr">
        <is>
          <t>À consolider</t>
        </is>
      </c>
      <c r="M8" s="8">
        <f>IF(J8&gt;=10,"Admis","À renforcer")</f>
        <v/>
      </c>
      <c r="N8" s="9" t="inlineStr">
        <is>
          <t>Strasbourg</t>
        </is>
      </c>
    </row>
    <row r="9">
      <c r="A9" s="3" t="inlineStr">
        <is>
          <t>2025-2026</t>
        </is>
      </c>
      <c r="B9" s="3" t="inlineStr">
        <is>
          <t>5e B</t>
        </is>
      </c>
      <c r="C9" s="4" t="inlineStr">
        <is>
          <t>Léa</t>
        </is>
      </c>
      <c r="D9" s="3" t="inlineStr">
        <is>
          <t>F</t>
        </is>
      </c>
      <c r="E9" s="4" t="inlineStr">
        <is>
          <t>français</t>
        </is>
      </c>
      <c r="F9" s="4" t="inlineStr">
        <is>
          <t>M. Dupont</t>
        </is>
      </c>
      <c r="G9" s="5" t="inlineStr">
        <is>
          <t>12/02/2026</t>
        </is>
      </c>
      <c r="H9" s="3" t="inlineStr">
        <is>
          <t>Devoir</t>
        </is>
      </c>
      <c r="I9" s="3" t="n">
        <v>2</v>
      </c>
      <c r="J9" s="6" t="n">
        <v>17</v>
      </c>
      <c r="K9" s="7">
        <f>J9*I9</f>
        <v/>
      </c>
      <c r="L9" s="4" t="inlineStr">
        <is>
          <t>Très bon travail</t>
        </is>
      </c>
      <c r="M9" s="3">
        <f>IF(J9&gt;=10,"Admis","À renforcer")</f>
        <v/>
      </c>
      <c r="N9" s="4" t="inlineStr">
        <is>
          <t>Rennes</t>
        </is>
      </c>
    </row>
    <row r="10">
      <c r="A10" s="8" t="inlineStr">
        <is>
          <t>2025-2026</t>
        </is>
      </c>
      <c r="B10" s="8" t="inlineStr">
        <is>
          <t>4e C</t>
        </is>
      </c>
      <c r="C10" s="9" t="inlineStr">
        <is>
          <t>Antoine</t>
        </is>
      </c>
      <c r="D10" s="8" t="inlineStr">
        <is>
          <t>M</t>
        </is>
      </c>
      <c r="E10" s="9" t="inlineStr">
        <is>
          <t>mathématiques</t>
        </is>
      </c>
      <c r="F10" s="9" t="inlineStr">
        <is>
          <t>Mme Bernard</t>
        </is>
      </c>
      <c r="G10" s="10" t="inlineStr">
        <is>
          <t>18/02/2026</t>
        </is>
      </c>
      <c r="H10" s="8" t="inlineStr">
        <is>
          <t>Contrôle</t>
        </is>
      </c>
      <c r="I10" s="8" t="n">
        <v>4</v>
      </c>
      <c r="J10" s="6" t="n">
        <v>12</v>
      </c>
      <c r="K10" s="11">
        <f>J10*I10</f>
        <v/>
      </c>
      <c r="L10" s="9" t="inlineStr">
        <is>
          <t>Résultats satisfaisants</t>
        </is>
      </c>
      <c r="M10" s="8">
        <f>IF(J10&gt;=10,"Admis","À renforcer")</f>
        <v/>
      </c>
      <c r="N10" s="9" t="inlineStr">
        <is>
          <t>Montpellier</t>
        </is>
      </c>
    </row>
    <row r="11">
      <c r="A11" s="3" t="inlineStr">
        <is>
          <t>2025-2026</t>
        </is>
      </c>
      <c r="B11" s="3" t="inlineStr">
        <is>
          <t>3e A</t>
        </is>
      </c>
      <c r="C11" s="4" t="inlineStr">
        <is>
          <t>Chloé</t>
        </is>
      </c>
      <c r="D11" s="3" t="inlineStr">
        <is>
          <t>F</t>
        </is>
      </c>
      <c r="E11" s="4" t="inlineStr">
        <is>
          <t>anglais</t>
        </is>
      </c>
      <c r="F11" s="4" t="inlineStr">
        <is>
          <t>M. Leroy</t>
        </is>
      </c>
      <c r="G11" s="5" t="inlineStr">
        <is>
          <t>24/02/2026</t>
        </is>
      </c>
      <c r="H11" s="3" t="inlineStr">
        <is>
          <t>Interrogation</t>
        </is>
      </c>
      <c r="I11" s="3" t="n">
        <v>2</v>
      </c>
      <c r="J11" s="6" t="n">
        <v>10.5</v>
      </c>
      <c r="K11" s="7">
        <f>J11*I11</f>
        <v/>
      </c>
      <c r="L11" s="4" t="inlineStr">
        <is>
          <t>Peut mieux faire</t>
        </is>
      </c>
      <c r="M11" s="3">
        <f>IF(J11&gt;=10,"Admis","À renforcer")</f>
        <v/>
      </c>
      <c r="N11" s="4" t="inlineStr">
        <is>
          <t>Marseille</t>
        </is>
      </c>
    </row>
    <row r="12">
      <c r="A12" s="8" t="inlineStr">
        <is>
          <t>2025-2026</t>
        </is>
      </c>
      <c r="B12" s="8" t="inlineStr">
        <is>
          <t>Seconde 2</t>
        </is>
      </c>
      <c r="C12" s="9" t="inlineStr">
        <is>
          <t>Maxime</t>
        </is>
      </c>
      <c r="D12" s="8" t="inlineStr">
        <is>
          <t>M</t>
        </is>
      </c>
      <c r="E12" s="9" t="inlineStr">
        <is>
          <t>histoire-géographie</t>
        </is>
      </c>
      <c r="F12" s="9" t="inlineStr">
        <is>
          <t>Mme Fontaine</t>
        </is>
      </c>
      <c r="G12" s="10" t="inlineStr">
        <is>
          <t>02/03/2026</t>
        </is>
      </c>
      <c r="H12" s="8" t="inlineStr">
        <is>
          <t>Contrôle</t>
        </is>
      </c>
      <c r="I12" s="8" t="n">
        <v>1</v>
      </c>
      <c r="J12" s="6" t="n">
        <v>6</v>
      </c>
      <c r="K12" s="11">
        <f>J12*I12</f>
        <v/>
      </c>
      <c r="L12" s="9" t="inlineStr">
        <is>
          <t>À consolider</t>
        </is>
      </c>
      <c r="M12" s="8">
        <f>IF(J12&gt;=10,"Admis","À renforcer")</f>
        <v/>
      </c>
      <c r="N12" s="9" t="inlineStr">
        <is>
          <t>Paris</t>
        </is>
      </c>
    </row>
    <row r="14">
      <c r="I14" s="12" t="inlineStr">
        <is>
          <t>Moyenne générale :</t>
        </is>
      </c>
      <c r="J14" s="13">
        <f>AVERAGE(J3:J12)</f>
        <v/>
      </c>
      <c r="M14" s="12" t="inlineStr">
        <is>
          <t>Taux de réussite :</t>
        </is>
      </c>
      <c r="N14" s="14">
        <f>IFERROR(COUNTIF(J3:J12,"&gt;=10")/COUNTIF(J3:J12,"&lt;&gt;"),0)</f>
        <v/>
      </c>
    </row>
  </sheetData>
  <mergeCells count="1">
    <mergeCell ref="A1:N1"/>
  </mergeCells>
  <conditionalFormatting sqref="J3:J12">
    <cfRule type="expression" priority="1" dxfId="0" stopIfTrue="1">
      <formula>J3&gt;=16</formula>
    </cfRule>
    <cfRule type="expression" priority="2" dxfId="1" stopIfTrue="1">
      <formula>J3&lt;10</formula>
    </cfRule>
    <cfRule type="expression" priority="3" dxfId="2" stopIfTrue="1">
      <formula>AND(J3&gt;=10,J3&lt;16)</formula>
    </cfRule>
  </conditionalFormatting>
  <conditionalFormatting sqref="M3:M12">
    <cfRule type="expression" priority="4" dxfId="0">
      <formula>M3="Admis"</formula>
    </cfRule>
    <cfRule type="expression" priority="5" dxfId="1">
      <formula>M3="À renforcer"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6" customWidth="1" min="3" max="3"/>
    <col width="18" customWidth="1" min="4" max="4"/>
    <col width="17" customWidth="1" min="5" max="5"/>
    <col width="15" customWidth="1" min="6" max="6"/>
    <col width="15" customWidth="1" min="7" max="7"/>
    <col width="13" customWidth="1" min="8" max="8"/>
    <col width="14" customWidth="1" min="9" max="9"/>
    <col width="8" customWidth="1" min="10" max="10"/>
    <col width="11" customWidth="1" min="11" max="11"/>
  </cols>
  <sheetData>
    <row r="1" ht="26" customHeight="1">
      <c r="A1" s="1" t="inlineStr">
        <is>
          <t>SYNTHÈSE DES RÉSULTATS PAR ÉLÈVE</t>
        </is>
      </c>
    </row>
    <row r="2" ht="34" customHeight="1">
      <c r="A2" s="2" t="inlineStr">
        <is>
          <t>Élève</t>
        </is>
      </c>
      <c r="B2" s="2" t="inlineStr">
        <is>
          <t>Classe</t>
        </is>
      </c>
      <c r="C2" s="2" t="inlineStr">
        <is>
          <t>Moyenne générale</t>
        </is>
      </c>
      <c r="D2" s="2" t="inlineStr">
        <is>
          <t>Nombre d'évaluations</t>
        </is>
      </c>
      <c r="E2" s="2" t="inlineStr">
        <is>
          <t>Nombre notes &gt;=10</t>
        </is>
      </c>
      <c r="F2" s="2" t="inlineStr">
        <is>
          <t>Taux de réussite</t>
        </is>
      </c>
      <c r="G2" s="2" t="inlineStr">
        <is>
          <t>Moyenne français</t>
        </is>
      </c>
      <c r="H2" s="2" t="inlineStr">
        <is>
          <t>Moyenne maths</t>
        </is>
      </c>
      <c r="I2" s="2" t="inlineStr">
        <is>
          <t>Moyenne anglais</t>
        </is>
      </c>
      <c r="J2" s="2" t="inlineStr">
        <is>
          <t>Rang</t>
        </is>
      </c>
      <c r="K2" s="2" t="inlineStr">
        <is>
          <t>Suivi</t>
        </is>
      </c>
    </row>
    <row r="3">
      <c r="A3" s="4" t="inlineStr">
        <is>
          <t>Marie</t>
        </is>
      </c>
      <c r="B3" s="3" t="inlineStr">
        <is>
          <t>6e A</t>
        </is>
      </c>
      <c r="C3" s="7">
        <f>IFERROR(AVERAGEIF(Notes_Élèves!$C$3:$C$12,A3,Notes_Élèves!$J$3:$J$12),0)</f>
        <v/>
      </c>
      <c r="D3" s="3">
        <f>COUNTIF(Notes_Élèves!$C$3:$C$12,A3)</f>
        <v/>
      </c>
      <c r="E3" s="3">
        <f>COUNTIFS(Notes_Élèves!$C$3:$C$12,A3,Notes_Élèves!$J$3:$J$12,"&gt;=10")</f>
        <v/>
      </c>
      <c r="F3" s="15">
        <f>IFERROR(E3/D3,0)</f>
        <v/>
      </c>
      <c r="G3" s="7">
        <f>IFERROR(AVERAGEIFS(Notes_Élèves!$J$3:$J$12,Notes_Élèves!$C$3:$C$12,A3,Notes_Élèves!$E$3:$E$12,"français"),"")</f>
        <v/>
      </c>
      <c r="H3" s="7">
        <f>IFERROR(AVERAGEIFS(Notes_Élèves!$J$3:$J$12,Notes_Élèves!$C$3:$C$12,A3,Notes_Élèves!$E$3:$E$12,"mathématiques"),"")</f>
        <v/>
      </c>
      <c r="I3" s="7">
        <f>IFERROR(AVERAGEIFS(Notes_Élèves!$J$3:$J$12,Notes_Élèves!$C$3:$C$12,A3,Notes_Élèves!$E$3:$E$12,"anglais"),"")</f>
        <v/>
      </c>
      <c r="J3" s="3">
        <f>RANK(C3,$C$3:$C$12)</f>
        <v/>
      </c>
      <c r="K3" s="3">
        <f>IF(C3&lt;10,"Soutien","OK")</f>
        <v/>
      </c>
    </row>
    <row r="4">
      <c r="A4" s="9" t="inlineStr">
        <is>
          <t>Julien</t>
        </is>
      </c>
      <c r="B4" s="8" t="inlineStr">
        <is>
          <t>5e B</t>
        </is>
      </c>
      <c r="C4" s="11">
        <f>IFERROR(AVERAGEIF(Notes_Élèves!$C$3:$C$12,A4,Notes_Élèves!$J$3:$J$12),0)</f>
        <v/>
      </c>
      <c r="D4" s="8">
        <f>COUNTIF(Notes_Élèves!$C$3:$C$12,A4)</f>
        <v/>
      </c>
      <c r="E4" s="8">
        <f>COUNTIFS(Notes_Élèves!$C$3:$C$12,A4,Notes_Élèves!$J$3:$J$12,"&gt;=10")</f>
        <v/>
      </c>
      <c r="F4" s="16">
        <f>IFERROR(E4/D4,0)</f>
        <v/>
      </c>
      <c r="G4" s="11">
        <f>IFERROR(AVERAGEIFS(Notes_Élèves!$J$3:$J$12,Notes_Élèves!$C$3:$C$12,A4,Notes_Élèves!$E$3:$E$12,"français"),"")</f>
        <v/>
      </c>
      <c r="H4" s="11">
        <f>IFERROR(AVERAGEIFS(Notes_Élèves!$J$3:$J$12,Notes_Élèves!$C$3:$C$12,A4,Notes_Élèves!$E$3:$E$12,"mathématiques"),"")</f>
        <v/>
      </c>
      <c r="I4" s="11">
        <f>IFERROR(AVERAGEIFS(Notes_Élèves!$J$3:$J$12,Notes_Élèves!$C$3:$C$12,A4,Notes_Élèves!$E$3:$E$12,"anglais"),"")</f>
        <v/>
      </c>
      <c r="J4" s="8">
        <f>RANK(C4,$C$3:$C$12)</f>
        <v/>
      </c>
      <c r="K4" s="8">
        <f>IF(C4&lt;10,"Soutien","OK")</f>
        <v/>
      </c>
    </row>
    <row r="5">
      <c r="A5" s="4" t="inlineStr">
        <is>
          <t>Sophie</t>
        </is>
      </c>
      <c r="B5" s="3" t="inlineStr">
        <is>
          <t>4e C</t>
        </is>
      </c>
      <c r="C5" s="7">
        <f>IFERROR(AVERAGEIF(Notes_Élèves!$C$3:$C$12,A5,Notes_Élèves!$J$3:$J$12),0)</f>
        <v/>
      </c>
      <c r="D5" s="3">
        <f>COUNTIF(Notes_Élèves!$C$3:$C$12,A5)</f>
        <v/>
      </c>
      <c r="E5" s="3">
        <f>COUNTIFS(Notes_Élèves!$C$3:$C$12,A5,Notes_Élèves!$J$3:$J$12,"&gt;=10")</f>
        <v/>
      </c>
      <c r="F5" s="15">
        <f>IFERROR(E5/D5,0)</f>
        <v/>
      </c>
      <c r="G5" s="7">
        <f>IFERROR(AVERAGEIFS(Notes_Élèves!$J$3:$J$12,Notes_Élèves!$C$3:$C$12,A5,Notes_Élèves!$E$3:$E$12,"français"),"")</f>
        <v/>
      </c>
      <c r="H5" s="7">
        <f>IFERROR(AVERAGEIFS(Notes_Élèves!$J$3:$J$12,Notes_Élèves!$C$3:$C$12,A5,Notes_Élèves!$E$3:$E$12,"mathématiques"),"")</f>
        <v/>
      </c>
      <c r="I5" s="7">
        <f>IFERROR(AVERAGEIFS(Notes_Élèves!$J$3:$J$12,Notes_Élèves!$C$3:$C$12,A5,Notes_Élèves!$E$3:$E$12,"anglais"),"")</f>
        <v/>
      </c>
      <c r="J5" s="3">
        <f>RANK(C5,$C$3:$C$12)</f>
        <v/>
      </c>
      <c r="K5" s="3">
        <f>IF(C5&lt;10,"Soutien","OK")</f>
        <v/>
      </c>
    </row>
    <row r="6">
      <c r="A6" s="9" t="inlineStr">
        <is>
          <t>Thomas</t>
        </is>
      </c>
      <c r="B6" s="8" t="inlineStr">
        <is>
          <t>3e A</t>
        </is>
      </c>
      <c r="C6" s="11">
        <f>IFERROR(AVERAGEIF(Notes_Élèves!$C$3:$C$12,A6,Notes_Élèves!$J$3:$J$12),0)</f>
        <v/>
      </c>
      <c r="D6" s="8">
        <f>COUNTIF(Notes_Élèves!$C$3:$C$12,A6)</f>
        <v/>
      </c>
      <c r="E6" s="8">
        <f>COUNTIFS(Notes_Élèves!$C$3:$C$12,A6,Notes_Élèves!$J$3:$J$12,"&gt;=10")</f>
        <v/>
      </c>
      <c r="F6" s="16">
        <f>IFERROR(E6/D6,0)</f>
        <v/>
      </c>
      <c r="G6" s="11">
        <f>IFERROR(AVERAGEIFS(Notes_Élèves!$J$3:$J$12,Notes_Élèves!$C$3:$C$12,A6,Notes_Élèves!$E$3:$E$12,"français"),"")</f>
        <v/>
      </c>
      <c r="H6" s="11">
        <f>IFERROR(AVERAGEIFS(Notes_Élèves!$J$3:$J$12,Notes_Élèves!$C$3:$C$12,A6,Notes_Élèves!$E$3:$E$12,"mathématiques"),"")</f>
        <v/>
      </c>
      <c r="I6" s="11">
        <f>IFERROR(AVERAGEIFS(Notes_Élèves!$J$3:$J$12,Notes_Élèves!$C$3:$C$12,A6,Notes_Élèves!$E$3:$E$12,"anglais"),"")</f>
        <v/>
      </c>
      <c r="J6" s="8">
        <f>RANK(C6,$C$3:$C$12)</f>
        <v/>
      </c>
      <c r="K6" s="8">
        <f>IF(C6&lt;10,"Soutien","OK")</f>
        <v/>
      </c>
    </row>
    <row r="7">
      <c r="A7" s="4" t="inlineStr">
        <is>
          <t>Camille</t>
        </is>
      </c>
      <c r="B7" s="3" t="inlineStr">
        <is>
          <t>Seconde 2</t>
        </is>
      </c>
      <c r="C7" s="7">
        <f>IFERROR(AVERAGEIF(Notes_Élèves!$C$3:$C$12,A7,Notes_Élèves!$J$3:$J$12),0)</f>
        <v/>
      </c>
      <c r="D7" s="3">
        <f>COUNTIF(Notes_Élèves!$C$3:$C$12,A7)</f>
        <v/>
      </c>
      <c r="E7" s="3">
        <f>COUNTIFS(Notes_Élèves!$C$3:$C$12,A7,Notes_Élèves!$J$3:$J$12,"&gt;=10")</f>
        <v/>
      </c>
      <c r="F7" s="15">
        <f>IFERROR(E7/D7,0)</f>
        <v/>
      </c>
      <c r="G7" s="7">
        <f>IFERROR(AVERAGEIFS(Notes_Élèves!$J$3:$J$12,Notes_Élèves!$C$3:$C$12,A7,Notes_Élèves!$E$3:$E$12,"français"),"")</f>
        <v/>
      </c>
      <c r="H7" s="7">
        <f>IFERROR(AVERAGEIFS(Notes_Élèves!$J$3:$J$12,Notes_Élèves!$C$3:$C$12,A7,Notes_Élèves!$E$3:$E$12,"mathématiques"),"")</f>
        <v/>
      </c>
      <c r="I7" s="7">
        <f>IFERROR(AVERAGEIFS(Notes_Élèves!$J$3:$J$12,Notes_Élèves!$C$3:$C$12,A7,Notes_Élèves!$E$3:$E$12,"anglais"),"")</f>
        <v/>
      </c>
      <c r="J7" s="3">
        <f>RANK(C7,$C$3:$C$12)</f>
        <v/>
      </c>
      <c r="K7" s="3">
        <f>IF(C7&lt;10,"Soutien","OK")</f>
        <v/>
      </c>
    </row>
    <row r="8">
      <c r="A8" s="9" t="inlineStr">
        <is>
          <t>Nicolas</t>
        </is>
      </c>
      <c r="B8" s="8" t="inlineStr">
        <is>
          <t>6e A</t>
        </is>
      </c>
      <c r="C8" s="11">
        <f>IFERROR(AVERAGEIF(Notes_Élèves!$C$3:$C$12,A8,Notes_Élèves!$J$3:$J$12),0)</f>
        <v/>
      </c>
      <c r="D8" s="8">
        <f>COUNTIF(Notes_Élèves!$C$3:$C$12,A8)</f>
        <v/>
      </c>
      <c r="E8" s="8">
        <f>COUNTIFS(Notes_Élèves!$C$3:$C$12,A8,Notes_Élèves!$J$3:$J$12,"&gt;=10")</f>
        <v/>
      </c>
      <c r="F8" s="16">
        <f>IFERROR(E8/D8,0)</f>
        <v/>
      </c>
      <c r="G8" s="11">
        <f>IFERROR(AVERAGEIFS(Notes_Élèves!$J$3:$J$12,Notes_Élèves!$C$3:$C$12,A8,Notes_Élèves!$E$3:$E$12,"français"),"")</f>
        <v/>
      </c>
      <c r="H8" s="11">
        <f>IFERROR(AVERAGEIFS(Notes_Élèves!$J$3:$J$12,Notes_Élèves!$C$3:$C$12,A8,Notes_Élèves!$E$3:$E$12,"mathématiques"),"")</f>
        <v/>
      </c>
      <c r="I8" s="11">
        <f>IFERROR(AVERAGEIFS(Notes_Élèves!$J$3:$J$12,Notes_Élèves!$C$3:$C$12,A8,Notes_Élèves!$E$3:$E$12,"anglais"),"")</f>
        <v/>
      </c>
      <c r="J8" s="8">
        <f>RANK(C8,$C$3:$C$12)</f>
        <v/>
      </c>
      <c r="K8" s="8">
        <f>IF(C8&lt;10,"Soutien","OK")</f>
        <v/>
      </c>
    </row>
    <row r="9">
      <c r="A9" s="4" t="inlineStr">
        <is>
          <t>Léa</t>
        </is>
      </c>
      <c r="B9" s="3" t="inlineStr">
        <is>
          <t>5e B</t>
        </is>
      </c>
      <c r="C9" s="7">
        <f>IFERROR(AVERAGEIF(Notes_Élèves!$C$3:$C$12,A9,Notes_Élèves!$J$3:$J$12),0)</f>
        <v/>
      </c>
      <c r="D9" s="3">
        <f>COUNTIF(Notes_Élèves!$C$3:$C$12,A9)</f>
        <v/>
      </c>
      <c r="E9" s="3">
        <f>COUNTIFS(Notes_Élèves!$C$3:$C$12,A9,Notes_Élèves!$J$3:$J$12,"&gt;=10")</f>
        <v/>
      </c>
      <c r="F9" s="15">
        <f>IFERROR(E9/D9,0)</f>
        <v/>
      </c>
      <c r="G9" s="7">
        <f>IFERROR(AVERAGEIFS(Notes_Élèves!$J$3:$J$12,Notes_Élèves!$C$3:$C$12,A9,Notes_Élèves!$E$3:$E$12,"français"),"")</f>
        <v/>
      </c>
      <c r="H9" s="7">
        <f>IFERROR(AVERAGEIFS(Notes_Élèves!$J$3:$J$12,Notes_Élèves!$C$3:$C$12,A9,Notes_Élèves!$E$3:$E$12,"mathématiques"),"")</f>
        <v/>
      </c>
      <c r="I9" s="7">
        <f>IFERROR(AVERAGEIFS(Notes_Élèves!$J$3:$J$12,Notes_Élèves!$C$3:$C$12,A9,Notes_Élèves!$E$3:$E$12,"anglais"),"")</f>
        <v/>
      </c>
      <c r="J9" s="3">
        <f>RANK(C9,$C$3:$C$12)</f>
        <v/>
      </c>
      <c r="K9" s="3">
        <f>IF(C9&lt;10,"Soutien","OK")</f>
        <v/>
      </c>
    </row>
    <row r="10">
      <c r="A10" s="9" t="inlineStr">
        <is>
          <t>Antoine</t>
        </is>
      </c>
      <c r="B10" s="8" t="inlineStr">
        <is>
          <t>4e C</t>
        </is>
      </c>
      <c r="C10" s="11">
        <f>IFERROR(AVERAGEIF(Notes_Élèves!$C$3:$C$12,A10,Notes_Élèves!$J$3:$J$12),0)</f>
        <v/>
      </c>
      <c r="D10" s="8">
        <f>COUNTIF(Notes_Élèves!$C$3:$C$12,A10)</f>
        <v/>
      </c>
      <c r="E10" s="8">
        <f>COUNTIFS(Notes_Élèves!$C$3:$C$12,A10,Notes_Élèves!$J$3:$J$12,"&gt;=10")</f>
        <v/>
      </c>
      <c r="F10" s="16">
        <f>IFERROR(E10/D10,0)</f>
        <v/>
      </c>
      <c r="G10" s="11">
        <f>IFERROR(AVERAGEIFS(Notes_Élèves!$J$3:$J$12,Notes_Élèves!$C$3:$C$12,A10,Notes_Élèves!$E$3:$E$12,"français"),"")</f>
        <v/>
      </c>
      <c r="H10" s="11">
        <f>IFERROR(AVERAGEIFS(Notes_Élèves!$J$3:$J$12,Notes_Élèves!$C$3:$C$12,A10,Notes_Élèves!$E$3:$E$12,"mathématiques"),"")</f>
        <v/>
      </c>
      <c r="I10" s="11">
        <f>IFERROR(AVERAGEIFS(Notes_Élèves!$J$3:$J$12,Notes_Élèves!$C$3:$C$12,A10,Notes_Élèves!$E$3:$E$12,"anglais"),"")</f>
        <v/>
      </c>
      <c r="J10" s="8">
        <f>RANK(C10,$C$3:$C$12)</f>
        <v/>
      </c>
      <c r="K10" s="8">
        <f>IF(C10&lt;10,"Soutien","OK")</f>
        <v/>
      </c>
    </row>
    <row r="11">
      <c r="A11" s="4" t="inlineStr">
        <is>
          <t>Chloé</t>
        </is>
      </c>
      <c r="B11" s="3" t="inlineStr">
        <is>
          <t>3e A</t>
        </is>
      </c>
      <c r="C11" s="7">
        <f>IFERROR(AVERAGEIF(Notes_Élèves!$C$3:$C$12,A11,Notes_Élèves!$J$3:$J$12),0)</f>
        <v/>
      </c>
      <c r="D11" s="3">
        <f>COUNTIF(Notes_Élèves!$C$3:$C$12,A11)</f>
        <v/>
      </c>
      <c r="E11" s="3">
        <f>COUNTIFS(Notes_Élèves!$C$3:$C$12,A11,Notes_Élèves!$J$3:$J$12,"&gt;=10")</f>
        <v/>
      </c>
      <c r="F11" s="15">
        <f>IFERROR(E11/D11,0)</f>
        <v/>
      </c>
      <c r="G11" s="7">
        <f>IFERROR(AVERAGEIFS(Notes_Élèves!$J$3:$J$12,Notes_Élèves!$C$3:$C$12,A11,Notes_Élèves!$E$3:$E$12,"français"),"")</f>
        <v/>
      </c>
      <c r="H11" s="7">
        <f>IFERROR(AVERAGEIFS(Notes_Élèves!$J$3:$J$12,Notes_Élèves!$C$3:$C$12,A11,Notes_Élèves!$E$3:$E$12,"mathématiques"),"")</f>
        <v/>
      </c>
      <c r="I11" s="7">
        <f>IFERROR(AVERAGEIFS(Notes_Élèves!$J$3:$J$12,Notes_Élèves!$C$3:$C$12,A11,Notes_Élèves!$E$3:$E$12,"anglais"),"")</f>
        <v/>
      </c>
      <c r="J11" s="3">
        <f>RANK(C11,$C$3:$C$12)</f>
        <v/>
      </c>
      <c r="K11" s="3">
        <f>IF(C11&lt;10,"Soutien","OK")</f>
        <v/>
      </c>
    </row>
    <row r="12">
      <c r="A12" s="9" t="inlineStr">
        <is>
          <t>Maxime</t>
        </is>
      </c>
      <c r="B12" s="8" t="inlineStr">
        <is>
          <t>Seconde 2</t>
        </is>
      </c>
      <c r="C12" s="11">
        <f>IFERROR(AVERAGEIF(Notes_Élèves!$C$3:$C$12,A12,Notes_Élèves!$J$3:$J$12),0)</f>
        <v/>
      </c>
      <c r="D12" s="8">
        <f>COUNTIF(Notes_Élèves!$C$3:$C$12,A12)</f>
        <v/>
      </c>
      <c r="E12" s="8">
        <f>COUNTIFS(Notes_Élèves!$C$3:$C$12,A12,Notes_Élèves!$J$3:$J$12,"&gt;=10")</f>
        <v/>
      </c>
      <c r="F12" s="16">
        <f>IFERROR(E12/D12,0)</f>
        <v/>
      </c>
      <c r="G12" s="11">
        <f>IFERROR(AVERAGEIFS(Notes_Élèves!$J$3:$J$12,Notes_Élèves!$C$3:$C$12,A12,Notes_Élèves!$E$3:$E$12,"français"),"")</f>
        <v/>
      </c>
      <c r="H12" s="11">
        <f>IFERROR(AVERAGEIFS(Notes_Élèves!$J$3:$J$12,Notes_Élèves!$C$3:$C$12,A12,Notes_Élèves!$E$3:$E$12,"mathématiques"),"")</f>
        <v/>
      </c>
      <c r="I12" s="11">
        <f>IFERROR(AVERAGEIFS(Notes_Élèves!$J$3:$J$12,Notes_Élèves!$C$3:$C$12,A12,Notes_Élèves!$E$3:$E$12,"anglais"),"")</f>
        <v/>
      </c>
      <c r="J12" s="8">
        <f>RANK(C12,$C$3:$C$12)</f>
        <v/>
      </c>
      <c r="K12" s="8">
        <f>IF(C12&lt;10,"Soutien","OK")</f>
        <v/>
      </c>
    </row>
  </sheetData>
  <mergeCells count="1">
    <mergeCell ref="A1:K1"/>
  </mergeCells>
  <conditionalFormatting sqref="C3:C12">
    <cfRule type="expression" priority="1" dxfId="0" stopIfTrue="1">
      <formula>C3&gt;=16</formula>
    </cfRule>
    <cfRule type="expression" priority="2" dxfId="1" stopIfTrue="1">
      <formula>C3&lt;10</formula>
    </cfRule>
  </conditionalFormatting>
  <conditionalFormatting sqref="K3:K12">
    <cfRule type="expression" priority="3" dxfId="1">
      <formula>K3="Soutien"</formula>
    </cfRule>
    <cfRule type="expression" priority="4" dxfId="0">
      <formula>K3="OK"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36"/>
  <sheetViews>
    <sheetView workbookViewId="0">
      <selection activeCell="A1" sqref="A1"/>
    </sheetView>
  </sheetViews>
  <sheetFormatPr baseColWidth="8" defaultRowHeight="15"/>
  <cols>
    <col width="22" customWidth="1" min="1" max="1"/>
    <col width="14" customWidth="1" min="2" max="2"/>
    <col width="14" customWidth="1" min="3" max="3"/>
    <col width="4" customWidth="1" min="4" max="4"/>
    <col width="16" customWidth="1" min="5" max="5"/>
    <col width="12" customWidth="1" min="6" max="6"/>
  </cols>
  <sheetData>
    <row r="1" ht="26" customHeight="1">
      <c r="A1" s="1" t="inlineStr">
        <is>
          <t>TABLEAU DE BORD - SUIVI SCOLAIRE</t>
        </is>
      </c>
    </row>
    <row r="3">
      <c r="A3" s="17" t="inlineStr">
        <is>
          <t>Moyenne de la classe</t>
        </is>
      </c>
      <c r="B3" s="18">
        <f>AVERAGE(Notes_Élèves!J3:J12)</f>
        <v/>
      </c>
      <c r="C3" s="19" t="n"/>
    </row>
    <row r="4">
      <c r="A4" s="17" t="inlineStr">
        <is>
          <t>Taux de réussite global</t>
        </is>
      </c>
      <c r="B4" s="20">
        <f>IFERROR(COUNTIF(Notes_Élèves!J3:J12,"&gt;=10")/COUNTIF(Notes_Élèves!J3:J12,"&lt;&gt;"),0)</f>
        <v/>
      </c>
      <c r="C4" s="19" t="n"/>
    </row>
    <row r="5">
      <c r="A5" s="17" t="inlineStr">
        <is>
          <t>Nombre d'élèves</t>
        </is>
      </c>
      <c r="B5" s="21">
        <f>COUNTA(Synthèse!A3:A12)</f>
        <v/>
      </c>
      <c r="C5" s="19" t="n"/>
    </row>
    <row r="6">
      <c r="A6" s="17" t="inlineStr">
        <is>
          <t>Nombre de notes saisies</t>
        </is>
      </c>
      <c r="B6" s="21">
        <f>COUNTA(Notes_Élèves!J3:J12)</f>
        <v/>
      </c>
      <c r="C6" s="19" t="n"/>
    </row>
    <row r="9">
      <c r="A9" s="22" t="inlineStr">
        <is>
          <t>RÉPARTITION DES NOTES PAR TRANCHE</t>
        </is>
      </c>
      <c r="B9" s="23" t="n"/>
      <c r="C9" s="23" t="n"/>
      <c r="E9" s="22" t="inlineStr">
        <is>
          <t>TOP 5 DES ÉLÈVES</t>
        </is>
      </c>
      <c r="F9" s="23" t="n"/>
    </row>
    <row r="10">
      <c r="A10" s="2" t="inlineStr">
        <is>
          <t>Tranche</t>
        </is>
      </c>
      <c r="B10" s="2" t="inlineStr">
        <is>
          <t>Effectif</t>
        </is>
      </c>
      <c r="E10" s="2" t="inlineStr">
        <is>
          <t>Élève</t>
        </is>
      </c>
      <c r="F10" s="2" t="inlineStr">
        <is>
          <t>Moyenne</t>
        </is>
      </c>
    </row>
    <row r="11">
      <c r="A11" s="4" t="inlineStr">
        <is>
          <t>0 à 9,99</t>
        </is>
      </c>
      <c r="B11" s="3">
        <f>COUNTIFS(Notes_Élèves!J3:J12,"&gt;=0",Notes_Élèves!J3:J12,"&lt;10")</f>
        <v/>
      </c>
      <c r="E11" s="4">
        <f>IFERROR(INDEX(Synthèse!$A$3:$A$12,MATCH(LARGE(Synthèse!$C$3:$C$12,1),Synthèse!$C$3:$C$12,0)),"")</f>
        <v/>
      </c>
      <c r="F11" s="7">
        <f>IFERROR(LARGE(Synthèse!$C$3:$C$12,1),"")</f>
        <v/>
      </c>
    </row>
    <row r="12">
      <c r="A12" s="9" t="inlineStr">
        <is>
          <t>10 à 11,99</t>
        </is>
      </c>
      <c r="B12" s="8">
        <f>COUNTIFS(Notes_Élèves!J3:J12,"&gt;=10",Notes_Élèves!J3:J12,"&lt;12")</f>
        <v/>
      </c>
      <c r="E12" s="9">
        <f>IFERROR(INDEX(Synthèse!$A$3:$A$12,MATCH(LARGE(Synthèse!$C$3:$C$12,2),Synthèse!$C$3:$C$12,0)),"")</f>
        <v/>
      </c>
      <c r="F12" s="11">
        <f>IFERROR(LARGE(Synthèse!$C$3:$C$12,2),"")</f>
        <v/>
      </c>
    </row>
    <row r="13">
      <c r="A13" s="4" t="inlineStr">
        <is>
          <t>12 à 13,99</t>
        </is>
      </c>
      <c r="B13" s="3">
        <f>COUNTIFS(Notes_Élèves!J3:J12,"&gt;=12",Notes_Élèves!J3:J12,"&lt;14")</f>
        <v/>
      </c>
      <c r="E13" s="4">
        <f>IFERROR(INDEX(Synthèse!$A$3:$A$12,MATCH(LARGE(Synthèse!$C$3:$C$12,3),Synthèse!$C$3:$C$12,0)),"")</f>
        <v/>
      </c>
      <c r="F13" s="7">
        <f>IFERROR(LARGE(Synthèse!$C$3:$C$12,3),"")</f>
        <v/>
      </c>
    </row>
    <row r="14">
      <c r="A14" s="9" t="inlineStr">
        <is>
          <t>14 à 15,99</t>
        </is>
      </c>
      <c r="B14" s="8">
        <f>COUNTIFS(Notes_Élèves!J3:J12,"&gt;=14",Notes_Élèves!J3:J12,"&lt;16")</f>
        <v/>
      </c>
      <c r="E14" s="9">
        <f>IFERROR(INDEX(Synthèse!$A$3:$A$12,MATCH(LARGE(Synthèse!$C$3:$C$12,4),Synthèse!$C$3:$C$12,0)),"")</f>
        <v/>
      </c>
      <c r="F14" s="11">
        <f>IFERROR(LARGE(Synthèse!$C$3:$C$12,4),"")</f>
        <v/>
      </c>
    </row>
    <row r="15">
      <c r="A15" s="4" t="inlineStr">
        <is>
          <t>16 à 20</t>
        </is>
      </c>
      <c r="B15" s="3">
        <f>COUNTIFS(Notes_Élèves!J3:J12,"&gt;=16",Notes_Élèves!J3:J12,"&lt;=20")</f>
        <v/>
      </c>
      <c r="E15" s="4">
        <f>IFERROR(INDEX(Synthèse!$A$3:$A$12,MATCH(LARGE(Synthèse!$C$3:$C$12,5),Synthèse!$C$3:$C$12,0)),"")</f>
        <v/>
      </c>
      <c r="F15" s="7">
        <f>IFERROR(LARGE(Synthèse!$C$3:$C$12,5),"")</f>
        <v/>
      </c>
    </row>
    <row r="30">
      <c r="A30" s="2" t="inlineStr">
        <is>
          <t>Matière</t>
        </is>
      </c>
      <c r="B30" s="2" t="inlineStr">
        <is>
          <t>Moyenne</t>
        </is>
      </c>
    </row>
    <row r="31">
      <c r="A31" s="4" t="inlineStr">
        <is>
          <t>français</t>
        </is>
      </c>
      <c r="B31" s="7">
        <f>IFERROR(AVERAGEIF(Notes_Élèves!$E$3:$E$12,A31,Notes_Élèves!$J$3:$J$12),0)</f>
        <v/>
      </c>
    </row>
    <row r="32">
      <c r="A32" s="9" t="inlineStr">
        <is>
          <t>mathématiques</t>
        </is>
      </c>
      <c r="B32" s="11">
        <f>IFERROR(AVERAGEIF(Notes_Élèves!$E$3:$E$12,A32,Notes_Élèves!$J$3:$J$12),0)</f>
        <v/>
      </c>
    </row>
    <row r="33">
      <c r="A33" s="4" t="inlineStr">
        <is>
          <t>anglais</t>
        </is>
      </c>
      <c r="B33" s="7">
        <f>IFERROR(AVERAGEIF(Notes_Élèves!$E$3:$E$12,A33,Notes_Élèves!$J$3:$J$12),0)</f>
        <v/>
      </c>
    </row>
    <row r="34">
      <c r="A34" s="9" t="inlineStr">
        <is>
          <t>histoire-géographie</t>
        </is>
      </c>
      <c r="B34" s="11">
        <f>IFERROR(AVERAGEIF(Notes_Élèves!$E$3:$E$12,A34,Notes_Élèves!$J$3:$J$12),0)</f>
        <v/>
      </c>
    </row>
    <row r="35">
      <c r="A35" s="4" t="inlineStr">
        <is>
          <t>SVT</t>
        </is>
      </c>
      <c r="B35" s="7">
        <f>IFERROR(AVERAGEIF(Notes_Élèves!$E$3:$E$12,A35,Notes_Élèves!$J$3:$J$12),0)</f>
        <v/>
      </c>
    </row>
    <row r="36">
      <c r="A36" s="9" t="inlineStr">
        <is>
          <t>physique-chimie</t>
        </is>
      </c>
      <c r="B36" s="11">
        <f>IFERROR(AVERAGEIF(Notes_Élèves!$E$3:$E$12,A36,Notes_Élèves!$J$3:$J$12),0)</f>
        <v/>
      </c>
    </row>
  </sheetData>
  <mergeCells count="7">
    <mergeCell ref="A1:H1"/>
    <mergeCell ref="B3:C3"/>
    <mergeCell ref="B4:C4"/>
    <mergeCell ref="B5:C5"/>
    <mergeCell ref="B6:C6"/>
    <mergeCell ref="A9:C9"/>
    <mergeCell ref="E9:F9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12"/>
  <sheetViews>
    <sheetView workbookViewId="0">
      <selection activeCell="A1" sqref="A1"/>
    </sheetView>
  </sheetViews>
  <sheetFormatPr baseColWidth="8" defaultRowHeight="15"/>
  <cols>
    <col width="26" customWidth="1" min="1" max="1"/>
    <col width="100" customWidth="1" min="2" max="2"/>
  </cols>
  <sheetData>
    <row r="1" ht="26" customHeight="1">
      <c r="A1" s="1" t="inlineStr">
        <is>
          <t>MODE D'EMPLOI DU CLASSEUR</t>
        </is>
      </c>
    </row>
    <row r="3" ht="34" customHeight="1">
      <c r="A3" s="24" t="inlineStr">
        <is>
          <t>Objectif du classeur</t>
        </is>
      </c>
      <c r="B3" s="9" t="inlineStr">
        <is>
          <t>Ce classeur permet de saisir, calculer et synthétiser les notes des élèves sur l'année scolaire 2025-2026.</t>
        </is>
      </c>
    </row>
    <row r="4" ht="34" customHeight="1">
      <c r="A4" s="24" t="inlineStr">
        <is>
          <t>Feuille Notes_Élèves</t>
        </is>
      </c>
      <c r="B4" s="4" t="inlineStr">
        <is>
          <t>Saisir une ligne par évaluation : élève, matière, professeur, date (JJ/MM/AAAA), coefficient et note sur 20 dans les cellules jaunes.</t>
        </is>
      </c>
    </row>
    <row r="5" ht="34" customHeight="1">
      <c r="A5" s="24" t="inlineStr">
        <is>
          <t>Note pondérée</t>
        </is>
      </c>
      <c r="B5" s="9" t="inlineStr">
        <is>
          <t>Calculée automatiquement = Note /20 x Coefficient. Ne pas modifier cette colonne.</t>
        </is>
      </c>
    </row>
    <row r="6" ht="34" customHeight="1">
      <c r="A6" s="24" t="inlineStr">
        <is>
          <t>Statut</t>
        </is>
      </c>
      <c r="B6" s="4" t="inlineStr">
        <is>
          <t>Calculé automatiquement : 'Admis' si la note est &gt;= 10, sinon 'À renforcer'.</t>
        </is>
      </c>
    </row>
    <row r="7" ht="34" customHeight="1">
      <c r="A7" s="24" t="inlineStr">
        <is>
          <t>Codes couleur des notes</t>
        </is>
      </c>
      <c r="B7" s="9" t="inlineStr">
        <is>
          <t>Vert = note &gt;= 16 (très bon niveau) ; Neutre (jaune pâle) = note entre 10 et 15,99 ; Rouge = note &lt; 10 (à renforcer).</t>
        </is>
      </c>
    </row>
    <row r="8" ht="34" customHeight="1">
      <c r="A8" s="24" t="inlineStr">
        <is>
          <t>Feuille Synthèse</t>
        </is>
      </c>
      <c r="B8" s="4" t="inlineStr">
        <is>
          <t>Calcule automatiquement pour chaque élève : moyenne générale, nombre d'évaluations, taux de réussite, moyennes par matière et rang de classe.</t>
        </is>
      </c>
    </row>
    <row r="9" ht="34" customHeight="1">
      <c r="A9" s="24" t="inlineStr">
        <is>
          <t>Colonne Suivi</t>
        </is>
      </c>
      <c r="B9" s="9" t="inlineStr">
        <is>
          <t>Indique 'Soutien' si la moyenne générale est inférieure à 10, sinon 'OK'.</t>
        </is>
      </c>
    </row>
    <row r="10" ht="34" customHeight="1">
      <c r="A10" s="24" t="inlineStr">
        <is>
          <t>Feuille Tableau_de_bord</t>
        </is>
      </c>
      <c r="B10" s="4" t="inlineStr">
        <is>
          <t>Présente les indicateurs clés (moyenne de classe, taux de réussite global), la répartition des notes par tranche, le Top 5 des élèves et les graphiques associés.</t>
        </is>
      </c>
    </row>
    <row r="11" ht="34" customHeight="1">
      <c r="A11" s="24" t="inlineStr">
        <is>
          <t>Mise à jour des données</t>
        </is>
      </c>
      <c r="B11" s="9" t="inlineStr">
        <is>
          <t>Ajouter de nouvelles lignes dans Notes_Élèves puis vérifier que les plages de formules dans Synthèse et Tableau_de_bord couvrent bien les nouvelles lignes.</t>
        </is>
      </c>
    </row>
    <row r="12" ht="34" customHeight="1">
      <c r="A12" s="24" t="inlineStr">
        <is>
          <t>Rappel des règles</t>
        </is>
      </c>
      <c r="B12" s="4" t="inlineStr">
        <is>
          <t>Notes toujours sur 20 avec 1 décimale. Coefficients entiers de 1 à 4. Dates au format JJ/MM/AAAA. Appréciations à choisir parmi : Très bon travail, Peut mieux faire, Résultats satisfaisants, À consolider.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2026-07-01T11:57:52Z</dcterms:created>
  <dcterms:modified xmlns:dcterms="http://purl.org/dc/terms/" xmlns:xsi="http://www.w3.org/2001/XMLSchema-instance" xsi:type="dcterms:W3CDTF">2026-07-01T11:57:52Z</dcterms:modified>
</cp:coreProperties>
</file>