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ncaissements" sheetId="1" state="visible" r:id="rId1"/>
    <sheet xmlns:r="http://schemas.openxmlformats.org/officeDocument/2006/relationships" name="Cadrage TVA" sheetId="2" state="visible" r:id="rId2"/>
    <sheet xmlns:r="http://schemas.openxmlformats.org/officeDocument/2006/relationships" name="Synthèse" sheetId="3" state="visible" r:id="rId3"/>
    <sheet xmlns:r="http://schemas.openxmlformats.org/officeDocument/2006/relationships" name="Mode d'emploi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"/>
    <numFmt numFmtId="165" formatCode="DD/MM/YYYY"/>
    <numFmt numFmtId="166" formatCode="# ##0.00 €"/>
    <numFmt numFmtId="167" formatCode="# ##0"/>
  </numFmts>
  <fonts count="8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16A34A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sz val="12"/>
    </font>
  </fonts>
  <fills count="9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0F766E"/>
      </patternFill>
    </fill>
    <fill>
      <patternFill patternType="solid">
        <fgColor rgb="00F0FDFA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right" vertical="center"/>
    </xf>
    <xf numFmtId="166" fontId="5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  <xf numFmtId="166" fontId="4" fillId="6" borderId="1" applyAlignment="1" pivotButton="0" quotePrefix="0" xfId="0">
      <alignment horizontal="right" vertical="center"/>
    </xf>
    <xf numFmtId="166" fontId="5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6" fontId="2" fillId="3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center" vertical="center" wrapText="1"/>
    </xf>
    <xf numFmtId="167" fontId="3" fillId="5" borderId="1" applyAlignment="1" pivotButton="0" quotePrefix="0" xfId="0">
      <alignment horizontal="center" vertical="center" wrapText="1"/>
    </xf>
    <xf numFmtId="10" fontId="3" fillId="5" borderId="1" applyAlignment="1" pivotButton="0" quotePrefix="0" xfId="0">
      <alignment horizontal="center" vertical="center" wrapText="1"/>
    </xf>
    <xf numFmtId="166" fontId="5" fillId="5" borderId="1" applyAlignment="1" pivotButton="0" quotePrefix="0" xfId="0">
      <alignment horizontal="center" vertical="center" wrapText="1"/>
    </xf>
    <xf numFmtId="166" fontId="3" fillId="6" borderId="1" applyAlignment="1" pivotButton="0" quotePrefix="0" xfId="0">
      <alignment horizontal="center" vertical="center" wrapText="1"/>
    </xf>
    <xf numFmtId="167" fontId="3" fillId="6" borderId="1" applyAlignment="1" pivotButton="0" quotePrefix="0" xfId="0">
      <alignment horizontal="center" vertical="center" wrapText="1"/>
    </xf>
    <xf numFmtId="10" fontId="3" fillId="6" borderId="1" applyAlignment="1" pivotButton="0" quotePrefix="0" xfId="0">
      <alignment horizontal="center" vertical="center" wrapText="1"/>
    </xf>
    <xf numFmtId="166" fontId="5" fillId="6" borderId="1" applyAlignment="1" pivotButton="0" quotePrefix="0" xfId="0">
      <alignment horizontal="center" vertical="center" wrapText="1"/>
    </xf>
    <xf numFmtId="167" fontId="2" fillId="3" borderId="1" applyAlignment="1" pivotButton="0" quotePrefix="0" xfId="0">
      <alignment horizontal="right" vertical="center"/>
    </xf>
    <xf numFmtId="10" fontId="2" fillId="3" borderId="1" applyAlignment="1" pivotButton="0" quotePrefix="0" xfId="0">
      <alignment horizontal="center" vertical="center" wrapText="1"/>
    </xf>
    <xf numFmtId="0" fontId="6" fillId="7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8" borderId="1" applyAlignment="1" pivotButton="0" quotePrefix="0" xfId="0">
      <alignment horizontal="left" vertical="center" wrapText="1"/>
    </xf>
    <xf numFmtId="166" fontId="7" fillId="5" borderId="1" applyAlignment="1" pivotButton="0" quotePrefix="0" xfId="0">
      <alignment horizontal="right" vertical="center"/>
    </xf>
    <xf numFmtId="10" fontId="7" fillId="5" borderId="1" applyAlignment="1" pivotButton="0" quotePrefix="0" xfId="0">
      <alignment horizontal="right" vertical="center"/>
    </xf>
    <xf numFmtId="167" fontId="7" fillId="5" borderId="1" applyAlignment="1" pivotButton="0" quotePrefix="0" xfId="0">
      <alignment horizontal="right" vertical="center"/>
    </xf>
    <xf numFmtId="0" fontId="5" fillId="0" borderId="1" pivotButton="0" quotePrefix="0" xfId="0"/>
    <xf numFmtId="166" fontId="0" fillId="0" borderId="0" pivotButton="0" quotePrefix="0" xfId="0"/>
    <xf numFmtId="0" fontId="5" fillId="8" borderId="1" applyAlignment="1" pivotButton="0" quotePrefix="0" xfId="0">
      <alignment horizontal="left" vertical="top" wrapText="1"/>
    </xf>
    <xf numFmtId="0" fontId="3" fillId="6" borderId="1" applyAlignment="1" pivotButton="0" quotePrefix="0" xfId="0">
      <alignment horizontal="left" vertical="top" wrapText="1"/>
    </xf>
    <xf numFmtId="0" fontId="3" fillId="5" borderId="1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TVA encaissée vs Non encaissée par mois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'Cadrage TVA'!B2</f>
            </strRef>
          </tx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'Cadrage TVA'!$A$3:$A$7</f>
            </numRef>
          </cat>
          <val>
            <numRef>
              <f>'Cadrage TVA'!$B$3:$B$7</f>
            </numRef>
          </val>
        </ser>
        <ser>
          <idx val="1"/>
          <order val="1"/>
          <tx>
            <strRef>
              <f>'Cadrage TVA'!C2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'Cadrage TVA'!$A$3:$A$7</f>
            </numRef>
          </cat>
          <val>
            <numRef>
              <f>'Cadrage TVA'!$C$3:$C$7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TVA à déclarer par mois</a:t>
            </a:r>
          </a:p>
        </rich>
      </tx>
    </title>
    <plotArea>
      <lineChart>
        <grouping val="standard"/>
        <ser>
          <idx val="0"/>
          <order val="0"/>
          <tx>
            <strRef>
              <f>'Cadrage TVA'!G2</f>
            </strRef>
          </tx>
          <spPr>
            <a:ln xmlns:a="http://schemas.openxmlformats.org/drawingml/2006/main" w="25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'Cadrage TVA'!$A$3:$A$7</f>
            </numRef>
          </cat>
          <val>
            <numRef>
              <f>'Cadrage TVA'!$G$3:$G$7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TVA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TVA encaissée / En attente</a:t>
            </a:r>
          </a:p>
        </rich>
      </tx>
    </title>
    <plotArea>
      <pieChart>
        <varyColors val="1"/>
        <ser>
          <idx val="0"/>
          <order val="0"/>
          <spPr>
            <a:solidFill xmlns:a="http://schemas.openxmlformats.org/drawingml/2006/main">
              <a:srgbClr val="16A34A"/>
            </a:solidFill>
            <a:ln xmlns:a="http://schemas.openxmlformats.org/drawingml/2006/main">
              <a:prstDash val="solid"/>
            </a:ln>
          </spPr>
          <cat>
            <numRef>
              <f>'Synthèse'!$A$12:$A$13</f>
            </numRef>
          </cat>
          <val>
            <numRef>
              <f>'Synthèse'!$B$12:$B$13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TVA encaissée par client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'Synthèse'!E3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'Synthèse'!$D$4:$D$8</f>
            </numRef>
          </cat>
          <val>
            <numRef>
              <f>'Synthèse'!$E$4:$E$8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TVA (€)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Client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_rels/drawing2.xml.rels><Relationships xmlns="http://schemas.openxmlformats.org/package/2006/relationships"><Relationship Type="http://schemas.openxmlformats.org/officeDocument/2006/relationships/chart" Target="/xl/charts/chart3.xml" Id="rId1"/><Relationship Type="http://schemas.openxmlformats.org/officeDocument/2006/relationships/chart" Target="/xl/charts/chart4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9</col>
      <colOff>0</colOff>
      <row>10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14</row>
      <rowOff>0</rowOff>
    </from>
    <ext cx="5760000" cy="39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14</row>
      <rowOff>0</rowOff>
    </from>
    <ext cx="72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3" customWidth="1" min="2" max="2"/>
    <col width="22" customWidth="1" min="3" max="3"/>
    <col width="14" customWidth="1" min="4" max="4"/>
    <col width="20" customWidth="1" min="5" max="5"/>
    <col width="14" customWidth="1" min="6" max="6"/>
    <col width="10" customWidth="1" min="7" max="7"/>
    <col width="16" customWidth="1" min="8" max="8"/>
    <col width="14" customWidth="1" min="9" max="9"/>
    <col width="16" customWidth="1" min="10" max="10"/>
    <col width="12" customWidth="1" min="11" max="11"/>
    <col width="14" customWidth="1" min="12" max="12"/>
    <col width="18" customWidth="1" min="13" max="13"/>
    <col width="14" customWidth="1" min="14" max="14"/>
    <col width="22" customWidth="1" min="15" max="15"/>
  </cols>
  <sheetData>
    <row r="1" ht="32" customHeight="1">
      <c r="A1" s="1" t="inlineStr">
        <is>
          <t>CADRAGE TVA SUR ENCAISSEMENT — JOURNAL DES FACTURES 2026</t>
        </is>
      </c>
    </row>
    <row r="2" ht="20" customHeight="1">
      <c r="A2" s="2" t="inlineStr">
        <is>
          <t>Date facture</t>
        </is>
      </c>
      <c r="B2" s="2" t="inlineStr">
        <is>
          <t>N° facture</t>
        </is>
      </c>
      <c r="C2" s="2" t="inlineStr">
        <is>
          <t>Client</t>
        </is>
      </c>
      <c r="D2" s="2" t="inlineStr">
        <is>
          <t>Ville</t>
        </is>
      </c>
      <c r="E2" s="2" t="inlineStr">
        <is>
          <t>Nature</t>
        </is>
      </c>
      <c r="F2" s="2" t="inlineStr">
        <is>
          <t>Base HT (€)</t>
        </is>
      </c>
      <c r="G2" s="2" t="inlineStr">
        <is>
          <t>Taux TVA</t>
        </is>
      </c>
      <c r="H2" s="2" t="inlineStr">
        <is>
          <t>Montant TVA (€)</t>
        </is>
      </c>
      <c r="I2" s="2" t="inlineStr">
        <is>
          <t>TTC (€)</t>
        </is>
      </c>
      <c r="J2" s="2" t="inlineStr">
        <is>
          <t>Date encaissement</t>
        </is>
      </c>
      <c r="K2" s="2" t="inlineStr">
        <is>
          <t>Mois TVA</t>
        </is>
      </c>
      <c r="L2" s="2" t="inlineStr">
        <is>
          <t>TVA exigible ?</t>
        </is>
      </c>
      <c r="M2" s="2" t="inlineStr">
        <is>
          <t>Montant encaissé (€)</t>
        </is>
      </c>
      <c r="N2" s="2" t="inlineStr">
        <is>
          <t>Statut</t>
        </is>
      </c>
      <c r="O2" s="2" t="inlineStr">
        <is>
          <t>Commentaire</t>
        </is>
      </c>
    </row>
    <row r="3">
      <c r="A3" s="3" t="n">
        <v>46032</v>
      </c>
      <c r="B3" s="4" t="inlineStr">
        <is>
          <t>FA-2026-001</t>
        </is>
      </c>
      <c r="C3" s="5" t="inlineStr">
        <is>
          <t>Cabinet Durand</t>
        </is>
      </c>
      <c r="D3" s="4" t="inlineStr">
        <is>
          <t>Paris</t>
        </is>
      </c>
      <c r="E3" s="5" t="inlineStr">
        <is>
          <t>Conseil juridique</t>
        </is>
      </c>
      <c r="F3" s="6" t="n">
        <v>4200</v>
      </c>
      <c r="G3" s="7" t="n">
        <v>0.2</v>
      </c>
      <c r="H3" s="8">
        <f>F3*G3</f>
        <v/>
      </c>
      <c r="I3" s="9">
        <f>F3+H3</f>
        <v/>
      </c>
      <c r="J3" s="3" t="n">
        <v>46047</v>
      </c>
      <c r="K3" s="4">
        <f>IFERROR(TEXT(J3,"MM/YYYY"),"")</f>
        <v/>
      </c>
      <c r="L3" s="4">
        <f>IF(J3&lt;&gt;"","Oui","Non")</f>
        <v/>
      </c>
      <c r="M3" s="10">
        <f>IF(N3="Encaissée",I3,0)</f>
        <v/>
      </c>
      <c r="N3" s="4">
        <f>IF(J3&lt;&gt;"","Encaissée","À encaisser")</f>
        <v/>
      </c>
      <c r="O3" s="5" t="inlineStr">
        <is>
          <t>Paiement reçu</t>
        </is>
      </c>
    </row>
    <row r="4">
      <c r="A4" s="3" t="n">
        <v>46044</v>
      </c>
      <c r="B4" s="11" t="inlineStr">
        <is>
          <t>FA-2026-002</t>
        </is>
      </c>
      <c r="C4" s="12" t="inlineStr">
        <is>
          <t>SARL Nova Conseil</t>
        </is>
      </c>
      <c r="D4" s="11" t="inlineStr">
        <is>
          <t>Lyon</t>
        </is>
      </c>
      <c r="E4" s="12" t="inlineStr">
        <is>
          <t>Prestation conseil</t>
        </is>
      </c>
      <c r="F4" s="6" t="n">
        <v>1850</v>
      </c>
      <c r="G4" s="7" t="n">
        <v>0.2</v>
      </c>
      <c r="H4" s="13">
        <f>F4*G4</f>
        <v/>
      </c>
      <c r="I4" s="14">
        <f>F4+H4</f>
        <v/>
      </c>
      <c r="J4" s="3" t="n">
        <v>46063</v>
      </c>
      <c r="K4" s="11">
        <f>IFERROR(TEXT(J4,"MM/YYYY"),"")</f>
        <v/>
      </c>
      <c r="L4" s="11">
        <f>IF(J4&lt;&gt;"","Oui","Non")</f>
        <v/>
      </c>
      <c r="M4" s="15">
        <f>IF(N4="Encaissée",I4,0)</f>
        <v/>
      </c>
      <c r="N4" s="11">
        <f>IF(J4&lt;&gt;"","Encaissée","À encaisser")</f>
        <v/>
      </c>
      <c r="O4" s="12" t="inlineStr">
        <is>
          <t>Règlement partiel</t>
        </is>
      </c>
    </row>
    <row r="5">
      <c r="A5" s="3" t="n">
        <v>46058</v>
      </c>
      <c r="B5" s="4" t="inlineStr">
        <is>
          <t>FA-2026-003</t>
        </is>
      </c>
      <c r="C5" s="5" t="inlineStr">
        <is>
          <t>Boulangerie Martin</t>
        </is>
      </c>
      <c r="D5" s="4" t="inlineStr">
        <is>
          <t>Toulouse</t>
        </is>
      </c>
      <c r="E5" s="5" t="inlineStr">
        <is>
          <t>Formation hygiène</t>
        </is>
      </c>
      <c r="F5" s="6" t="n">
        <v>450</v>
      </c>
      <c r="G5" s="7" t="n">
        <v>0.1</v>
      </c>
      <c r="H5" s="8">
        <f>F5*G5</f>
        <v/>
      </c>
      <c r="I5" s="9">
        <f>F5+H5</f>
        <v/>
      </c>
      <c r="J5" s="3" t="n">
        <v>46073</v>
      </c>
      <c r="K5" s="4">
        <f>IFERROR(TEXT(J5,"MM/YYYY"),"")</f>
        <v/>
      </c>
      <c r="L5" s="4">
        <f>IF(J5&lt;&gt;"","Oui","Non")</f>
        <v/>
      </c>
      <c r="M5" s="10">
        <f>IF(N5="Encaissée",I5,0)</f>
        <v/>
      </c>
      <c r="N5" s="4">
        <f>IF(J5&lt;&gt;"","Encaissée","À encaisser")</f>
        <v/>
      </c>
      <c r="O5" s="5" t="inlineStr">
        <is>
          <t>Acompte reçu</t>
        </is>
      </c>
    </row>
    <row r="6">
      <c r="A6" s="3" t="n">
        <v>46071</v>
      </c>
      <c r="B6" s="11" t="inlineStr">
        <is>
          <t>FA-2026-004</t>
        </is>
      </c>
      <c r="C6" s="12" t="inlineStr">
        <is>
          <t>Atelier Rive Gauche</t>
        </is>
      </c>
      <c r="D6" s="11" t="inlineStr">
        <is>
          <t>Bordeaux</t>
        </is>
      </c>
      <c r="E6" s="12" t="inlineStr">
        <is>
          <t>Design graphique</t>
        </is>
      </c>
      <c r="F6" s="6" t="n">
        <v>2300</v>
      </c>
      <c r="G6" s="7" t="n">
        <v>0.2</v>
      </c>
      <c r="H6" s="13">
        <f>F6*G6</f>
        <v/>
      </c>
      <c r="I6" s="14">
        <f>F6+H6</f>
        <v/>
      </c>
      <c r="J6" s="3" t="n"/>
      <c r="K6" s="11">
        <f>IFERROR(TEXT(J6,"MM/YYYY"),"")</f>
        <v/>
      </c>
      <c r="L6" s="11">
        <f>IF(J6&lt;&gt;"","Oui","Non")</f>
        <v/>
      </c>
      <c r="M6" s="15">
        <f>IF(N6="Encaissée",I6,0)</f>
        <v/>
      </c>
      <c r="N6" s="11">
        <f>IF(J6&lt;&gt;"","Encaissée","À encaisser")</f>
        <v/>
      </c>
      <c r="O6" s="12" t="inlineStr">
        <is>
          <t>Attente virement</t>
        </is>
      </c>
    </row>
    <row r="7">
      <c r="A7" s="3" t="n">
        <v>46084</v>
      </c>
      <c r="B7" s="4" t="inlineStr">
        <is>
          <t>FA-2026-005</t>
        </is>
      </c>
      <c r="C7" s="5" t="inlineStr">
        <is>
          <t>SAS Hexa Logistique</t>
        </is>
      </c>
      <c r="D7" s="4" t="inlineStr">
        <is>
          <t>Lille</t>
        </is>
      </c>
      <c r="E7" s="5" t="inlineStr">
        <is>
          <t>Transport &amp; logistiq</t>
        </is>
      </c>
      <c r="F7" s="6" t="n">
        <v>8500</v>
      </c>
      <c r="G7" s="7" t="n">
        <v>0.2</v>
      </c>
      <c r="H7" s="8">
        <f>F7*G7</f>
        <v/>
      </c>
      <c r="I7" s="9">
        <f>F7+H7</f>
        <v/>
      </c>
      <c r="J7" s="3" t="n">
        <v>46109</v>
      </c>
      <c r="K7" s="4">
        <f>IFERROR(TEXT(J7,"MM/YYYY"),"")</f>
        <v/>
      </c>
      <c r="L7" s="4">
        <f>IF(J7&lt;&gt;"","Oui","Non")</f>
        <v/>
      </c>
      <c r="M7" s="10">
        <f>IF(N7="Encaissée",I7,0)</f>
        <v/>
      </c>
      <c r="N7" s="4">
        <f>IF(J7&lt;&gt;"","Encaissée","À encaisser")</f>
        <v/>
      </c>
      <c r="O7" s="5" t="inlineStr">
        <is>
          <t>Paiement reçu</t>
        </is>
      </c>
    </row>
    <row r="8">
      <c r="A8" s="3" t="n">
        <v>46096</v>
      </c>
      <c r="B8" s="11" t="inlineStr">
        <is>
          <t>FA-2026-006</t>
        </is>
      </c>
      <c r="C8" s="12" t="inlineStr">
        <is>
          <t>Éco-Habitat Nantes</t>
        </is>
      </c>
      <c r="D8" s="11" t="inlineStr">
        <is>
          <t>Nantes</t>
        </is>
      </c>
      <c r="E8" s="12" t="inlineStr">
        <is>
          <t>Rénovation énergétiq</t>
        </is>
      </c>
      <c r="F8" s="6" t="n">
        <v>3600</v>
      </c>
      <c r="G8" s="7" t="n">
        <v>0.055</v>
      </c>
      <c r="H8" s="13">
        <f>F8*G8</f>
        <v/>
      </c>
      <c r="I8" s="14">
        <f>F8+H8</f>
        <v/>
      </c>
      <c r="J8" s="3" t="n"/>
      <c r="K8" s="11">
        <f>IFERROR(TEXT(J8,"MM/YYYY"),"")</f>
        <v/>
      </c>
      <c r="L8" s="11">
        <f>IF(J8&lt;&gt;"","Oui","Non")</f>
        <v/>
      </c>
      <c r="M8" s="15">
        <f>IF(N8="Encaissée",I8,0)</f>
        <v/>
      </c>
      <c r="N8" s="11">
        <f>IF(J8&lt;&gt;"","Encaissée","À encaisser")</f>
        <v/>
      </c>
      <c r="O8" s="12" t="inlineStr">
        <is>
          <t>Relance envoyée</t>
        </is>
      </c>
    </row>
    <row r="9">
      <c r="A9" s="3" t="n">
        <v>46120</v>
      </c>
      <c r="B9" s="4" t="inlineStr">
        <is>
          <t>FA-2026-007</t>
        </is>
      </c>
      <c r="C9" s="5" t="inlineStr">
        <is>
          <t>Cabinet Durand</t>
        </is>
      </c>
      <c r="D9" s="4" t="inlineStr">
        <is>
          <t>Paris</t>
        </is>
      </c>
      <c r="E9" s="5" t="inlineStr">
        <is>
          <t>Audit comptable</t>
        </is>
      </c>
      <c r="F9" s="6" t="n">
        <v>5100</v>
      </c>
      <c r="G9" s="7" t="n">
        <v>0.2</v>
      </c>
      <c r="H9" s="8">
        <f>F9*G9</f>
        <v/>
      </c>
      <c r="I9" s="9">
        <f>F9+H9</f>
        <v/>
      </c>
      <c r="J9" s="3" t="n">
        <v>46134</v>
      </c>
      <c r="K9" s="4">
        <f>IFERROR(TEXT(J9,"MM/YYYY"),"")</f>
        <v/>
      </c>
      <c r="L9" s="4">
        <f>IF(J9&lt;&gt;"","Oui","Non")</f>
        <v/>
      </c>
      <c r="M9" s="10">
        <f>IF(N9="Encaissée",I9,0)</f>
        <v/>
      </c>
      <c r="N9" s="4">
        <f>IF(J9&lt;&gt;"","Encaissée","À encaisser")</f>
        <v/>
      </c>
      <c r="O9" s="5" t="inlineStr">
        <is>
          <t>Paiement reçu</t>
        </is>
      </c>
    </row>
    <row r="10">
      <c r="A10" s="3" t="n">
        <v>46132</v>
      </c>
      <c r="B10" s="11" t="inlineStr">
        <is>
          <t>FA-2026-008</t>
        </is>
      </c>
      <c r="C10" s="12" t="inlineStr">
        <is>
          <t>Agence Sud Événements</t>
        </is>
      </c>
      <c r="D10" s="11" t="inlineStr">
        <is>
          <t>Marseille</t>
        </is>
      </c>
      <c r="E10" s="12" t="inlineStr">
        <is>
          <t>Organisation événem.</t>
        </is>
      </c>
      <c r="F10" s="6" t="n">
        <v>2750</v>
      </c>
      <c r="G10" s="7" t="n">
        <v>0.2</v>
      </c>
      <c r="H10" s="13">
        <f>F10*G10</f>
        <v/>
      </c>
      <c r="I10" s="14">
        <f>F10+H10</f>
        <v/>
      </c>
      <c r="J10" s="3" t="n"/>
      <c r="K10" s="11">
        <f>IFERROR(TEXT(J10,"MM/YYYY"),"")</f>
        <v/>
      </c>
      <c r="L10" s="11">
        <f>IF(J10&lt;&gt;"","Oui","Non")</f>
        <v/>
      </c>
      <c r="M10" s="15">
        <f>IF(N10="Encaissée",I10,0)</f>
        <v/>
      </c>
      <c r="N10" s="11">
        <f>IF(J10&lt;&gt;"","Encaissée","À encaisser")</f>
        <v/>
      </c>
      <c r="O10" s="12" t="inlineStr">
        <is>
          <t>Relance envoyée</t>
        </is>
      </c>
    </row>
    <row r="11">
      <c r="A11" s="3" t="n">
        <v>46148</v>
      </c>
      <c r="B11" s="4" t="inlineStr">
        <is>
          <t>FA-2026-009</t>
        </is>
      </c>
      <c r="C11" s="5" t="inlineStr">
        <is>
          <t>Médiathèque Strasbourg</t>
        </is>
      </c>
      <c r="D11" s="4" t="inlineStr">
        <is>
          <t>Strasbourg</t>
        </is>
      </c>
      <c r="E11" s="5" t="inlineStr">
        <is>
          <t>Prestation numérique</t>
        </is>
      </c>
      <c r="F11" s="6" t="n">
        <v>980</v>
      </c>
      <c r="G11" s="7" t="n">
        <v>0.055</v>
      </c>
      <c r="H11" s="8">
        <f>F11*G11</f>
        <v/>
      </c>
      <c r="I11" s="9">
        <f>F11+H11</f>
        <v/>
      </c>
      <c r="J11" s="3" t="n">
        <v>46160</v>
      </c>
      <c r="K11" s="4">
        <f>IFERROR(TEXT(J11,"MM/YYYY"),"")</f>
        <v/>
      </c>
      <c r="L11" s="4">
        <f>IF(J11&lt;&gt;"","Oui","Non")</f>
        <v/>
      </c>
      <c r="M11" s="10">
        <f>IF(N11="Encaissée",I11,0)</f>
        <v/>
      </c>
      <c r="N11" s="4">
        <f>IF(J11&lt;&gt;"","Encaissée","À encaisser")</f>
        <v/>
      </c>
      <c r="O11" s="5" t="inlineStr">
        <is>
          <t>Paiement reçu</t>
        </is>
      </c>
    </row>
    <row r="12">
      <c r="A12" s="3" t="n">
        <v>46161</v>
      </c>
      <c r="B12" s="11" t="inlineStr">
        <is>
          <t>FA-2026-010</t>
        </is>
      </c>
      <c r="C12" s="12" t="inlineStr">
        <is>
          <t>SARL Nova Conseil</t>
        </is>
      </c>
      <c r="D12" s="11" t="inlineStr">
        <is>
          <t>Lyon</t>
        </is>
      </c>
      <c r="E12" s="12" t="inlineStr">
        <is>
          <t>Conseil stratégique</t>
        </is>
      </c>
      <c r="F12" s="6" t="n">
        <v>3200</v>
      </c>
      <c r="G12" s="7" t="n">
        <v>0.2</v>
      </c>
      <c r="H12" s="13">
        <f>F12*G12</f>
        <v/>
      </c>
      <c r="I12" s="14">
        <f>F12+H12</f>
        <v/>
      </c>
      <c r="J12" s="3" t="n"/>
      <c r="K12" s="11">
        <f>IFERROR(TEXT(J12,"MM/YYYY"),"")</f>
        <v/>
      </c>
      <c r="L12" s="11">
        <f>IF(J12&lt;&gt;"","Oui","Non")</f>
        <v/>
      </c>
      <c r="M12" s="15">
        <f>IF(N12="Encaissée",I12,0)</f>
        <v/>
      </c>
      <c r="N12" s="11">
        <f>IF(J12&lt;&gt;"","Encaissée","À encaisser")</f>
        <v/>
      </c>
      <c r="O12" s="12" t="inlineStr">
        <is>
          <t>Attente virement</t>
        </is>
      </c>
    </row>
    <row r="13" ht="18" customHeight="1">
      <c r="A13" s="2" t="n"/>
      <c r="B13" s="2" t="n"/>
      <c r="C13" s="2" t="inlineStr">
        <is>
          <t>TOTAUX</t>
        </is>
      </c>
      <c r="D13" s="2" t="n"/>
      <c r="E13" s="2" t="n"/>
      <c r="F13" s="16">
        <f>SUM(F3:F12)</f>
        <v/>
      </c>
      <c r="G13" s="2" t="n"/>
      <c r="H13" s="16">
        <f>SUM(H3:H12)</f>
        <v/>
      </c>
      <c r="I13" s="16">
        <f>SUM(I3:I12)</f>
        <v/>
      </c>
      <c r="J13" s="2" t="n"/>
      <c r="K13" s="2" t="n"/>
      <c r="L13" s="2" t="n"/>
      <c r="M13" s="16">
        <f>SUM(M3:M12)</f>
        <v/>
      </c>
      <c r="N13" s="2" t="n"/>
      <c r="O13" s="2" t="n"/>
    </row>
  </sheetData>
  <mergeCells count="1">
    <mergeCell ref="A1:O1"/>
  </mergeCells>
  <conditionalFormatting sqref="N3:N12">
    <cfRule type="expression" priority="1" dxfId="0" stopIfTrue="0">
      <formula>$N3="Encaissée"</formula>
    </cfRule>
    <cfRule type="expression" priority="2" dxfId="1" stopIfTrue="0">
      <formula>$N3="À encaisser"</formula>
    </cfRule>
  </conditionalFormatting>
  <conditionalFormatting sqref="L3:L12">
    <cfRule type="expression" priority="3" dxfId="1" stopIfTrue="0">
      <formula>$L3="Non"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20" customWidth="1" min="2" max="2"/>
    <col width="22" customWidth="1" min="3" max="3"/>
    <col width="13" customWidth="1" min="4" max="4"/>
    <col width="14" customWidth="1" min="5" max="5"/>
    <col width="12" customWidth="1" min="6" max="6"/>
    <col width="20" customWidth="1" min="7" max="7"/>
    <col width="22" customWidth="1" min="8" max="8"/>
  </cols>
  <sheetData>
    <row r="1" ht="30" customHeight="1">
      <c r="A1" s="1" t="inlineStr">
        <is>
          <t>CADRAGE TVA SUR ENCAISSEMENT — TABLEAU DE SUIVI MENSUEL 2026</t>
        </is>
      </c>
    </row>
    <row r="2">
      <c r="A2" s="2" t="inlineStr">
        <is>
          <t>Mois</t>
        </is>
      </c>
      <c r="B2" s="2" t="inlineStr">
        <is>
          <t>TVA encaissée (€)</t>
        </is>
      </c>
      <c r="C2" s="2" t="inlineStr">
        <is>
          <t>TVA non encaissée (€)</t>
        </is>
      </c>
      <c r="D2" s="2" t="inlineStr">
        <is>
          <t>Nb factures</t>
        </is>
      </c>
      <c r="E2" s="2" t="inlineStr">
        <is>
          <t>Nb encaissées</t>
        </is>
      </c>
      <c r="F2" s="2" t="inlineStr">
        <is>
          <t>% encaissé</t>
        </is>
      </c>
      <c r="G2" s="2" t="inlineStr">
        <is>
          <t>TVA à déclarer (€)</t>
        </is>
      </c>
      <c r="H2" s="2" t="inlineStr">
        <is>
          <t>Écart vs mois préc. (€)</t>
        </is>
      </c>
    </row>
    <row r="3">
      <c r="A3" s="4" t="inlineStr">
        <is>
          <t>01/2026</t>
        </is>
      </c>
      <c r="B3" s="17">
        <f>IFERROR(SUMIFS(Encaissements!H:H,Encaissements!K:K,A3,Encaissements!N:N,"Encaissée"),0)</f>
        <v/>
      </c>
      <c r="C3" s="17">
        <f>IFERROR(SUMIFS(Encaissements!H:H,Encaissements!N:N,"À encaisser"),0)</f>
        <v/>
      </c>
      <c r="D3" s="18">
        <f>IFERROR(COUNTIFS(Encaissements!K:K,A3),0)+IFERROR(COUNTIFS(Encaissements!K:K,A3,Encaissements!N:N,"Encaissée"),0)</f>
        <v/>
      </c>
      <c r="E3" s="18">
        <f>IFERROR(COUNTIFS(Encaissements!K:K,A3,Encaissements!N:N,"Encaissée"),0)</f>
        <v/>
      </c>
      <c r="F3" s="19">
        <f>IFERROR(E3/D3,0)</f>
        <v/>
      </c>
      <c r="G3" s="20">
        <f>B3</f>
        <v/>
      </c>
      <c r="H3" s="17" t="n">
        <v>0</v>
      </c>
    </row>
    <row r="4">
      <c r="A4" s="11" t="inlineStr">
        <is>
          <t>02/2026</t>
        </is>
      </c>
      <c r="B4" s="21">
        <f>IFERROR(SUMIFS(Encaissements!H:H,Encaissements!K:K,A4,Encaissements!N:N,"Encaissée"),0)</f>
        <v/>
      </c>
      <c r="C4" s="21">
        <f>IFERROR(SUMIFS(Encaissements!H:H,Encaissements!N:N,"À encaisser"),0)</f>
        <v/>
      </c>
      <c r="D4" s="22">
        <f>IFERROR(COUNTIFS(Encaissements!K:K,A4),0)+IFERROR(COUNTIFS(Encaissements!K:K,A4,Encaissements!N:N,"Encaissée"),0)</f>
        <v/>
      </c>
      <c r="E4" s="22">
        <f>IFERROR(COUNTIFS(Encaissements!K:K,A4,Encaissements!N:N,"Encaissée"),0)</f>
        <v/>
      </c>
      <c r="F4" s="23">
        <f>IFERROR(E4/D4,0)</f>
        <v/>
      </c>
      <c r="G4" s="24">
        <f>B4</f>
        <v/>
      </c>
      <c r="H4" s="21">
        <f>G4-G3</f>
        <v/>
      </c>
    </row>
    <row r="5">
      <c r="A5" s="4" t="inlineStr">
        <is>
          <t>03/2026</t>
        </is>
      </c>
      <c r="B5" s="17">
        <f>IFERROR(SUMIFS(Encaissements!H:H,Encaissements!K:K,A5,Encaissements!N:N,"Encaissée"),0)</f>
        <v/>
      </c>
      <c r="C5" s="17">
        <f>IFERROR(SUMIFS(Encaissements!H:H,Encaissements!N:N,"À encaisser"),0)</f>
        <v/>
      </c>
      <c r="D5" s="18">
        <f>IFERROR(COUNTIFS(Encaissements!K:K,A5),0)+IFERROR(COUNTIFS(Encaissements!K:K,A5,Encaissements!N:N,"Encaissée"),0)</f>
        <v/>
      </c>
      <c r="E5" s="18">
        <f>IFERROR(COUNTIFS(Encaissements!K:K,A5,Encaissements!N:N,"Encaissée"),0)</f>
        <v/>
      </c>
      <c r="F5" s="19">
        <f>IFERROR(E5/D5,0)</f>
        <v/>
      </c>
      <c r="G5" s="20">
        <f>B5</f>
        <v/>
      </c>
      <c r="H5" s="17">
        <f>G5-G4</f>
        <v/>
      </c>
    </row>
    <row r="6">
      <c r="A6" s="11" t="inlineStr">
        <is>
          <t>04/2026</t>
        </is>
      </c>
      <c r="B6" s="21">
        <f>IFERROR(SUMIFS(Encaissements!H:H,Encaissements!K:K,A6,Encaissements!N:N,"Encaissée"),0)</f>
        <v/>
      </c>
      <c r="C6" s="21">
        <f>IFERROR(SUMIFS(Encaissements!H:H,Encaissements!N:N,"À encaisser"),0)</f>
        <v/>
      </c>
      <c r="D6" s="22">
        <f>IFERROR(COUNTIFS(Encaissements!K:K,A6),0)+IFERROR(COUNTIFS(Encaissements!K:K,A6,Encaissements!N:N,"Encaissée"),0)</f>
        <v/>
      </c>
      <c r="E6" s="22">
        <f>IFERROR(COUNTIFS(Encaissements!K:K,A6,Encaissements!N:N,"Encaissée"),0)</f>
        <v/>
      </c>
      <c r="F6" s="23">
        <f>IFERROR(E6/D6,0)</f>
        <v/>
      </c>
      <c r="G6" s="24">
        <f>B6</f>
        <v/>
      </c>
      <c r="H6" s="21">
        <f>G6-G5</f>
        <v/>
      </c>
    </row>
    <row r="7">
      <c r="A7" s="4" t="inlineStr">
        <is>
          <t>05/2026</t>
        </is>
      </c>
      <c r="B7" s="17">
        <f>IFERROR(SUMIFS(Encaissements!H:H,Encaissements!K:K,A7,Encaissements!N:N,"Encaissée"),0)</f>
        <v/>
      </c>
      <c r="C7" s="17">
        <f>IFERROR(SUMIFS(Encaissements!H:H,Encaissements!N:N,"À encaisser"),0)</f>
        <v/>
      </c>
      <c r="D7" s="18">
        <f>IFERROR(COUNTIFS(Encaissements!K:K,A7),0)+IFERROR(COUNTIFS(Encaissements!K:K,A7,Encaissements!N:N,"Encaissée"),0)</f>
        <v/>
      </c>
      <c r="E7" s="18">
        <f>IFERROR(COUNTIFS(Encaissements!K:K,A7,Encaissements!N:N,"Encaissée"),0)</f>
        <v/>
      </c>
      <c r="F7" s="19">
        <f>IFERROR(E7/D7,0)</f>
        <v/>
      </c>
      <c r="G7" s="20">
        <f>B7</f>
        <v/>
      </c>
      <c r="H7" s="17">
        <f>G7-G6</f>
        <v/>
      </c>
    </row>
    <row r="8">
      <c r="A8" s="2" t="inlineStr">
        <is>
          <t>TOTAL</t>
        </is>
      </c>
      <c r="B8" s="16">
        <f>SUM(B3:B7)</f>
        <v/>
      </c>
      <c r="C8" s="16">
        <f>SUM(C3:C7)</f>
        <v/>
      </c>
      <c r="D8" s="25">
        <f>SUM(D3:D7)</f>
        <v/>
      </c>
      <c r="E8" s="25">
        <f>SUM(E3:E7)</f>
        <v/>
      </c>
      <c r="F8" s="26">
        <f>IFERROR(E8/D8,0)</f>
        <v/>
      </c>
      <c r="G8" s="16">
        <f>SUM(G3:G7)</f>
        <v/>
      </c>
      <c r="H8" s="2" t="n"/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2" customWidth="1" min="1" max="1"/>
    <col width="22" customWidth="1" min="2" max="2"/>
    <col width="16" customWidth="1" min="3" max="3"/>
    <col width="16" customWidth="1" min="4" max="4"/>
    <col width="18" customWidth="1" min="5" max="5"/>
    <col width="18" customWidth="1" min="6" max="6"/>
  </cols>
  <sheetData>
    <row r="1" ht="30" customHeight="1">
      <c r="A1" s="1" t="inlineStr">
        <is>
          <t>SYNTHÈSE — TABLEAU DE BORD TVA SUR ENCAISSEMENT 2026</t>
        </is>
      </c>
    </row>
    <row r="2">
      <c r="A2" s="27" t="inlineStr">
        <is>
          <t>INDICATEUR</t>
        </is>
      </c>
      <c r="B2" s="27" t="inlineStr">
        <is>
          <t>VALEUR</t>
        </is>
      </c>
      <c r="D2" s="27" t="inlineStr">
        <is>
          <t>TOP CLIENTS — TVA ENCAISSÉE</t>
        </is>
      </c>
      <c r="E2" s="28" t="n"/>
      <c r="F2" s="29" t="n"/>
    </row>
    <row r="3">
      <c r="A3" s="30" t="inlineStr">
        <is>
          <t>Total HT (€)</t>
        </is>
      </c>
      <c r="B3" s="31">
        <f>SUM(Encaissements!F:F)</f>
        <v/>
      </c>
      <c r="D3" s="2" t="inlineStr">
        <is>
          <t>Client</t>
        </is>
      </c>
      <c r="E3" s="2" t="inlineStr">
        <is>
          <t>TVA encaissée (€)</t>
        </is>
      </c>
      <c r="F3" s="2" t="inlineStr">
        <is>
          <t>Statut</t>
        </is>
      </c>
    </row>
    <row r="4">
      <c r="A4" s="30" t="inlineStr">
        <is>
          <t>Total TVA (€)</t>
        </is>
      </c>
      <c r="B4" s="31">
        <f>SUM(Encaissements!H:H)</f>
        <v/>
      </c>
      <c r="D4" s="12" t="inlineStr">
        <is>
          <t>Cabinet Durand</t>
        </is>
      </c>
      <c r="E4" s="15">
        <f>IFERROR(SUMIFS(Encaissements!H:H,Encaissements!C:C,"Cabinet Durand",Encaissements!N:N,"Encaissée"),0)</f>
        <v/>
      </c>
      <c r="F4" s="11" t="inlineStr">
        <is>
          <t>Encaissée</t>
        </is>
      </c>
    </row>
    <row r="5">
      <c r="A5" s="30" t="inlineStr">
        <is>
          <t>Total TTC (€)</t>
        </is>
      </c>
      <c r="B5" s="31">
        <f>SUM(Encaissements!I:I)</f>
        <v/>
      </c>
      <c r="D5" s="5" t="inlineStr">
        <is>
          <t>SAS Hexa Logistique</t>
        </is>
      </c>
      <c r="E5" s="10">
        <f>IFERROR(SUMIFS(Encaissements!H:H,Encaissements!C:C,"SAS Hexa Logistique",Encaissements!N:N,"Encaissée"),0)</f>
        <v/>
      </c>
      <c r="F5" s="4" t="inlineStr">
        <is>
          <t>Encaissée</t>
        </is>
      </c>
    </row>
    <row r="6">
      <c r="A6" s="30" t="inlineStr">
        <is>
          <t>TVA encaissée (€)</t>
        </is>
      </c>
      <c r="B6" s="31">
        <f>SUMIF(Encaissements!N:N,"Encaissée",Encaissements!H:H)</f>
        <v/>
      </c>
      <c r="D6" s="12" t="inlineStr">
        <is>
          <t>SARL Nova Conseil</t>
        </is>
      </c>
      <c r="E6" s="15">
        <f>IFERROR(SUMIFS(Encaissements!H:H,Encaissements!C:C,"SARL Nova Conseil",Encaissements!N:N,"Encaissée"),0)</f>
        <v/>
      </c>
      <c r="F6" s="11" t="inlineStr">
        <is>
          <t>Partielle</t>
        </is>
      </c>
    </row>
    <row r="7">
      <c r="A7" s="30" t="inlineStr">
        <is>
          <t>TVA en attente (€)</t>
        </is>
      </c>
      <c r="B7" s="31">
        <f>SUMIF(Encaissements!N:N,"À encaisser",Encaissements!H:H)</f>
        <v/>
      </c>
      <c r="D7" s="5" t="inlineStr">
        <is>
          <t>Médiathèque Strasbourg</t>
        </is>
      </c>
      <c r="E7" s="10">
        <f>IFERROR(SUMIFS(Encaissements!H:H,Encaissements!C:C,"Médiathèque Strasbourg",Encaissements!N:N,"Encaissée"),0)</f>
        <v/>
      </c>
      <c r="F7" s="4" t="inlineStr">
        <is>
          <t>Encaissée</t>
        </is>
      </c>
    </row>
    <row r="8">
      <c r="A8" s="30" t="inlineStr">
        <is>
          <t>Taux d'encaissement</t>
        </is>
      </c>
      <c r="B8" s="32">
        <f>IFERROR(SUMIF(Encaissements!N:N,"Encaissée",Encaissements!H:H)/SUM(Encaissements!H:H),0)</f>
        <v/>
      </c>
      <c r="D8" s="12" t="inlineStr">
        <is>
          <t>Atelier Rive Gauche</t>
        </is>
      </c>
      <c r="E8" s="15">
        <f>IFERROR(SUMIFS(Encaissements!H:H,Encaissements!C:C,"Atelier Rive Gauche",Encaissements!N:N,"Encaissée"),0)</f>
        <v/>
      </c>
      <c r="F8" s="11" t="inlineStr">
        <is>
          <t>En attente</t>
        </is>
      </c>
    </row>
    <row r="9">
      <c r="A9" s="30" t="inlineStr">
        <is>
          <t>Factures en retard</t>
        </is>
      </c>
      <c r="B9" s="33">
        <f>COUNTIF(Encaissements!N:N,"À encaisser")</f>
        <v/>
      </c>
    </row>
    <row r="10">
      <c r="A10" s="30" t="inlineStr">
        <is>
          <t>Nb factures total</t>
        </is>
      </c>
      <c r="B10" s="33">
        <f>COUNTA(Encaissements!B3:B12)</f>
        <v/>
      </c>
    </row>
    <row r="12">
      <c r="A12" s="34" t="inlineStr">
        <is>
          <t>TVA encaissée</t>
        </is>
      </c>
      <c r="B12" s="35">
        <f>SUMIF(Encaissements!N:N,"Encaissée",Encaissements!H:H)</f>
        <v/>
      </c>
    </row>
    <row r="13">
      <c r="A13" s="34" t="inlineStr">
        <is>
          <t>TVA en attente</t>
        </is>
      </c>
      <c r="B13" s="35">
        <f>SUMIF(Encaissements!N:N,"À encaisser",Encaissements!H:H)</f>
        <v/>
      </c>
    </row>
  </sheetData>
  <mergeCells count="2">
    <mergeCell ref="A1:F1"/>
    <mergeCell ref="D2:F2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8" customWidth="1" min="1" max="1"/>
    <col width="60" customWidth="1" min="2" max="2"/>
  </cols>
  <sheetData>
    <row r="1" ht="30" customHeight="1">
      <c r="A1" s="1" t="inlineStr">
        <is>
          <t>MODE D'EMPLOI — CADRAGE TVA SUR ENCAISSEMENT</t>
        </is>
      </c>
    </row>
    <row r="3" ht="55" customHeight="1">
      <c r="A3" s="36" t="inlineStr">
        <is>
          <t>PRINCIPE</t>
        </is>
      </c>
      <c r="B3" s="37" t="inlineStr">
        <is>
          <t>La TVA sur encaissement s'applique aux prestations de services. Elle n'est exigible qu'à la date d'encaissement effectif du règlement, contrairement à la TVA sur les livraisons de biens.</t>
        </is>
      </c>
    </row>
    <row r="4" ht="55" customHeight="1">
      <c r="A4" s="36" t="inlineStr">
        <is>
          <t>FEUILLE 1 — Encaissements</t>
        </is>
      </c>
      <c r="B4" s="38" t="inlineStr">
        <is>
          <t>Saisir chaque facture émise : date, numéro, client, montant HT, taux TVA. Renseigner la date d'encaissement dès réception du paiement. Les colonnes calculées (TVA, TTC, statut) se mettent à jour automatiquement.</t>
        </is>
      </c>
    </row>
    <row r="5" ht="55" customHeight="1">
      <c r="A5" s="36" t="inlineStr">
        <is>
          <t>FEUILLE 2 — Cadrage TVA</t>
        </is>
      </c>
      <c r="B5" s="37" t="inlineStr">
        <is>
          <t>Tableau mensuel synthétisant la TVA encaissée et non encaissée. Utilisé pour préparer la déclaration CA3. La colonne 'TVA à déclarer' indique le montant à reporter sur la déclaration de TVA du mois.</t>
        </is>
      </c>
    </row>
    <row r="6" ht="55" customHeight="1">
      <c r="A6" s="36" t="inlineStr">
        <is>
          <t>FEUILLE 3 — Synthèse</t>
        </is>
      </c>
      <c r="B6" s="38" t="inlineStr">
        <is>
          <t>Dashboard destiné au dirigeant ou à l'expert-comptable. Affiche les indicateurs clés (total HT, TVA encaissée, taux d'encaissement) et un top clients. Les graphiques permettent une lecture rapide.</t>
        </is>
      </c>
    </row>
    <row r="7" ht="55" customHeight="1">
      <c r="A7" s="36" t="inlineStr">
        <is>
          <t>STATUTS</t>
        </is>
      </c>
      <c r="B7" s="37" t="inlineStr">
        <is>
          <t>• Encaissée : paiement reçu, TVA exigible immédiatement.
• À encaisser : facture émise mais non encore réglée, TVA non encore exigible.</t>
        </is>
      </c>
    </row>
    <row r="8" ht="55" customHeight="1">
      <c r="A8" s="36" t="inlineStr">
        <is>
          <t>TAUX TVA USUELS</t>
        </is>
      </c>
      <c r="B8" s="38" t="inlineStr">
        <is>
          <t>• 20 % : taux normal (la majorité des prestations)
• 10 % : taux intermédiaire (restauration, travaux, transports)
• 5,5 % : taux réduit (alimentation, rénovation énergétique, livres)</t>
        </is>
      </c>
    </row>
    <row r="9" ht="55" customHeight="1">
      <c r="A9" s="36" t="inlineStr">
        <is>
          <t>CELLULES EN JAUNE PÂLE</t>
        </is>
      </c>
      <c r="B9" s="37" t="inlineStr">
        <is>
          <t>Les cellules en jaune pâle (#FFFBEB) sont les cellules de saisie manuelle. Ne pas modifier les cellules à fond blanc (formules automatiques).</t>
        </is>
      </c>
    </row>
    <row r="10" ht="55" customHeight="1">
      <c r="A10" s="36" t="inlineStr">
        <is>
          <t>CONSEILS DE SAISIE</t>
        </is>
      </c>
      <c r="B10" s="38" t="inlineStr">
        <is>
          <t>1. Saisir la date de facture et la date d'encaissement au format JJ/MM/AAAA.
2. Vérifier la cohérence entre le mois TVA et la période de déclaration.
3. En cas de règlement partiel, ajuster manuellement le montant encaissé.</t>
        </is>
      </c>
    </row>
    <row r="11" ht="55" customHeight="1">
      <c r="A11" s="36" t="inlineStr">
        <is>
          <t>CONTRÔLE &amp; DÉCLARATION</t>
        </is>
      </c>
      <c r="B11" s="37" t="inlineStr">
        <is>
          <t>Croiser les totaux de la feuille 'Cadrage TVA' avec votre déclaration CA3. Le montant 'TVA à déclarer' doit correspondre à la ligne 08 (taux normal) et lignes correspondantes de la CA3.</t>
        </is>
      </c>
    </row>
    <row r="12" ht="55" customHeight="1">
      <c r="A12" s="36" t="inlineStr">
        <is>
          <t>RÉFÉRENCES LÉGALES</t>
        </is>
      </c>
      <c r="B12" s="38" t="inlineStr">
        <is>
          <t>• Art. 269-2 du CGI : fait générateur et exigibilité de la TVA.
• Instruction fiscale BOI-TVA-BASE-20-30.
• Cohérence avec les relevés bancaires et le grand livre comptable.
• Contrôle possible lors d'une vérification URSSAF ou DGFiP.</t>
        </is>
      </c>
    </row>
    <row r="13" ht="55" customHeight="1">
      <c r="A13" s="36" t="inlineStr">
        <is>
          <t>AVERTISSEMENT</t>
        </is>
      </c>
      <c r="B13" s="37" t="inlineStr">
        <is>
          <t>Ce fichier est un outil d'aide à la gestion. Il ne se substitue pas à un logiciel comptable certifié. Consultez votre expert-comptable pour toute question fiscale.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2026-07-01T06:54:38Z</dcterms:created>
  <dcterms:modified xmlns:dcterms="http://purl.org/dc/terms/" xmlns:xsi="http://www.w3.org/2001/XMLSchema-instance" xsi:type="dcterms:W3CDTF">2026-07-01T06:54:38Z</dcterms:modified>
</cp:coreProperties>
</file>