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 salariales" sheetId="1" state="visible" r:id="rId1"/>
    <sheet xmlns:r="http://schemas.openxmlformats.org/officeDocument/2006/relationships" name="Synthèse RH" sheetId="2" state="visible" r:id="rId2"/>
    <sheet xmlns:r="http://schemas.openxmlformats.org/officeDocument/2006/relationships" name="Paramètres &amp; Noti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 ##0.00 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b val="1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6A34A"/>
      <sz val="11"/>
    </font>
    <font>
      <name val="Calibri"/>
      <b val="1"/>
      <color rgb="001E293B"/>
      <sz val="11"/>
    </font>
    <font>
      <name val="Calibri"/>
      <b val="1"/>
      <color rgb="00C8102E"/>
    </font>
    <font>
      <name val="Calibri"/>
      <i val="1"/>
      <color rgb="00374151"/>
      <sz val="9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E2E8F0"/>
      </patternFill>
    </fill>
    <fill>
      <patternFill patternType="solid">
        <fgColor rgb="00F0FDF4"/>
      </patternFill>
    </fill>
    <fill>
      <patternFill patternType="solid">
        <fgColor rgb="00374151"/>
      </patternFill>
    </fill>
    <fill>
      <patternFill patternType="solid">
        <fgColor rgb="00F9FAF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49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left" vertical="center"/>
    </xf>
    <xf numFmtId="10" fontId="0" fillId="3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left" vertical="center"/>
    </xf>
    <xf numFmtId="49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left" vertical="center"/>
    </xf>
    <xf numFmtId="0" fontId="2" fillId="6" borderId="1" applyAlignment="1" pivotButton="0" quotePrefix="0" xfId="0">
      <alignment horizontal="center" vertical="center"/>
    </xf>
    <xf numFmtId="166" fontId="3" fillId="7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5" fillId="6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166" fontId="6" fillId="8" borderId="1" applyAlignment="1" pivotButton="0" quotePrefix="0" xfId="0">
      <alignment horizontal="right" vertical="center"/>
    </xf>
    <xf numFmtId="0" fontId="0" fillId="4" borderId="1" pivotButton="0" quotePrefix="0" xfId="0"/>
    <xf numFmtId="166" fontId="0" fillId="4" borderId="1" pivotButton="0" quotePrefix="0" xfId="0"/>
    <xf numFmtId="10" fontId="0" fillId="4" borderId="1" pivotButton="0" quotePrefix="0" xfId="0"/>
    <xf numFmtId="3" fontId="0" fillId="4" borderId="1" pivotButton="0" quotePrefix="0" xfId="0"/>
    <xf numFmtId="0" fontId="0" fillId="5" borderId="1" pivotButton="0" quotePrefix="0" xfId="0"/>
    <xf numFmtId="166" fontId="0" fillId="5" borderId="1" pivotButton="0" quotePrefix="0" xfId="0"/>
    <xf numFmtId="10" fontId="0" fillId="5" borderId="1" pivotButton="0" quotePrefix="0" xfId="0"/>
    <xf numFmtId="3" fontId="0" fillId="5" borderId="1" pivotButton="0" quotePrefix="0" xfId="0"/>
    <xf numFmtId="3" fontId="7" fillId="8" borderId="1" applyAlignment="1" pivotButton="0" quotePrefix="0" xfId="0">
      <alignment horizontal="right" vertical="center"/>
    </xf>
    <xf numFmtId="0" fontId="3" fillId="0" borderId="1" pivotButton="0" quotePrefix="0" xfId="0"/>
    <xf numFmtId="0" fontId="0" fillId="3" borderId="1" pivotButton="0" quotePrefix="0" xfId="0"/>
    <xf numFmtId="0" fontId="3" fillId="7" borderId="1" pivotButton="0" quotePrefix="0" xfId="0"/>
    <xf numFmtId="0" fontId="3" fillId="4" borderId="1" pivotButton="0" quotePrefix="0" xfId="0"/>
    <xf numFmtId="0" fontId="8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0" fontId="3" fillId="5" borderId="1" pivotButton="0" quotePrefix="0" xfId="0"/>
    <xf numFmtId="0" fontId="0" fillId="5" borderId="1" applyAlignment="1" pivotButton="0" quotePrefix="0" xfId="0">
      <alignment horizontal="left" vertical="center" wrapText="1"/>
    </xf>
    <xf numFmtId="0" fontId="2" fillId="2" borderId="1" pivotButton="0" quotePrefix="0" xfId="0"/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Masse salariale mensuelle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v>Masse mens.</v>
          </tx>
          <spPr>
            <a:ln xmlns:a="http://schemas.openxmlformats.org/drawingml/2006/main">
              <a:prstDash val="solid"/>
            </a:ln>
          </spPr>
          <cat>
            <numRef>
              <f>'Synthèse RH'!$F$5:$F$10</f>
            </numRef>
          </cat>
          <val>
            <numRef>
              <f>'Synthèse RH'!$G$5:$G$10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Masse salariale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type de contrat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 RH'!$K$5:$K$7</f>
            </numRef>
          </cat>
          <val>
            <numRef>
              <f>'Synthèse RH'!$L$5:$L$7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1" customWidth="1" min="1" max="1"/>
    <col width="14" customWidth="1" min="2" max="2"/>
    <col width="12" customWidth="1" min="3" max="3"/>
    <col width="18" customWidth="1" min="4" max="4"/>
    <col width="14" customWidth="1" min="5" max="5"/>
    <col width="14" customWidth="1" min="6" max="6"/>
    <col width="13" customWidth="1" min="7" max="7"/>
    <col width="13" customWidth="1" min="8" max="8"/>
    <col width="17" customWidth="1" min="9" max="9"/>
    <col width="15" customWidth="1" min="10" max="10"/>
    <col width="15" customWidth="1" min="11" max="11"/>
    <col width="13" customWidth="1" min="12" max="12"/>
    <col width="14" customWidth="1" min="13" max="13"/>
    <col width="17" customWidth="1" min="14" max="14"/>
    <col width="17" customWidth="1" min="15" max="15"/>
    <col width="18" customWidth="1" min="16" max="16"/>
    <col width="13" customWidth="1" min="17" max="17"/>
  </cols>
  <sheetData>
    <row r="1" ht="30" customHeight="1">
      <c r="A1" s="1" t="inlineStr">
        <is>
          <t>CALCUL DE LA MASSE SALARIALE — EXERCICE 2026</t>
        </is>
      </c>
    </row>
    <row r="2" ht="30" customHeight="1">
      <c r="A2" s="2" t="inlineStr">
        <is>
          <t>Matricule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Fonction</t>
        </is>
      </c>
      <c r="E2" s="2" t="inlineStr">
        <is>
          <t>Service</t>
        </is>
      </c>
      <c r="F2" s="2" t="inlineStr">
        <is>
          <t>Ville</t>
        </is>
      </c>
      <c r="G2" s="2" t="inlineStr">
        <is>
          <t>Type contrat</t>
        </is>
      </c>
      <c r="H2" s="2" t="inlineStr">
        <is>
          <t>Date d'entrée</t>
        </is>
      </c>
      <c r="I2" s="2" t="inlineStr">
        <is>
          <t>Salaire brut mens.</t>
        </is>
      </c>
      <c r="J2" s="2" t="inlineStr">
        <is>
          <t>Prime mensuelle</t>
        </is>
      </c>
      <c r="K2" s="2" t="inlineStr">
        <is>
          <t>Avantages nature</t>
        </is>
      </c>
      <c r="L2" s="2" t="inlineStr">
        <is>
          <t>Heures supp.</t>
        </is>
      </c>
      <c r="M2" s="2" t="inlineStr">
        <is>
          <t>Taux cotis. pat.</t>
        </is>
      </c>
      <c r="N2" s="2" t="inlineStr">
        <is>
          <t>Charges patronales</t>
        </is>
      </c>
      <c r="O2" s="2" t="inlineStr">
        <is>
          <t>Masse sal. mens.</t>
        </is>
      </c>
      <c r="P2" s="2" t="inlineStr">
        <is>
          <t>Masse sal. annuelle</t>
        </is>
      </c>
      <c r="Q2" s="2" t="inlineStr">
        <is>
          <t>Statut alerte</t>
        </is>
      </c>
    </row>
    <row r="3">
      <c r="A3" s="3" t="inlineStr">
        <is>
          <t>EMP001</t>
        </is>
      </c>
      <c r="B3" s="4" t="inlineStr">
        <is>
          <t>Dupont</t>
        </is>
      </c>
      <c r="C3" s="4" t="inlineStr">
        <is>
          <t>Marie</t>
        </is>
      </c>
      <c r="D3" s="4" t="inlineStr">
        <is>
          <t>DRH</t>
        </is>
      </c>
      <c r="E3" s="4" t="inlineStr">
        <is>
          <t>RH</t>
        </is>
      </c>
      <c r="F3" s="4" t="inlineStr">
        <is>
          <t>Paris</t>
        </is>
      </c>
      <c r="G3" s="5" t="inlineStr">
        <is>
          <t>CDI</t>
        </is>
      </c>
      <c r="H3" s="6" t="n">
        <v>46037</v>
      </c>
      <c r="I3" s="7" t="n">
        <v>5800</v>
      </c>
      <c r="J3" s="7" t="n">
        <v>600</v>
      </c>
      <c r="K3" s="7" t="n">
        <v>250</v>
      </c>
      <c r="L3" s="7" t="n">
        <v>0</v>
      </c>
      <c r="M3" s="8" t="n">
        <v>0.42</v>
      </c>
      <c r="N3" s="9">
        <f>(I3+J3+K3+L3)*M3</f>
        <v/>
      </c>
      <c r="O3" s="9">
        <f>I3+J3+K3+L3+N3</f>
        <v/>
      </c>
      <c r="P3" s="9">
        <f>O3*12</f>
        <v/>
      </c>
      <c r="Q3" s="5">
        <f>IF(O3&gt;6000,"À surveiller","OK")</f>
        <v/>
      </c>
    </row>
    <row r="4">
      <c r="A4" s="10" t="inlineStr">
        <is>
          <t>EMP002</t>
        </is>
      </c>
      <c r="B4" s="11" t="inlineStr">
        <is>
          <t>Martin</t>
        </is>
      </c>
      <c r="C4" s="11" t="inlineStr">
        <is>
          <t>Julien</t>
        </is>
      </c>
      <c r="D4" s="11" t="inlineStr">
        <is>
          <t>Analyste financier</t>
        </is>
      </c>
      <c r="E4" s="11" t="inlineStr">
        <is>
          <t>Finance</t>
        </is>
      </c>
      <c r="F4" s="11" t="inlineStr">
        <is>
          <t>Lyon</t>
        </is>
      </c>
      <c r="G4" s="12" t="inlineStr">
        <is>
          <t>CDI</t>
        </is>
      </c>
      <c r="H4" s="13" t="n">
        <v>46054</v>
      </c>
      <c r="I4" s="7" t="n">
        <v>4200</v>
      </c>
      <c r="J4" s="7" t="n">
        <v>350</v>
      </c>
      <c r="K4" s="7" t="n">
        <v>120</v>
      </c>
      <c r="L4" s="7" t="n">
        <v>150</v>
      </c>
      <c r="M4" s="8" t="n">
        <v>0.42</v>
      </c>
      <c r="N4" s="14">
        <f>(I4+J4+K4+L4)*M4</f>
        <v/>
      </c>
      <c r="O4" s="14">
        <f>I4+J4+K4+L4+N4</f>
        <v/>
      </c>
      <c r="P4" s="14">
        <f>O4*12</f>
        <v/>
      </c>
      <c r="Q4" s="12">
        <f>IF(O4&gt;6000,"À surveiller","OK")</f>
        <v/>
      </c>
    </row>
    <row r="5">
      <c r="A5" s="3" t="inlineStr">
        <is>
          <t>EMP003</t>
        </is>
      </c>
      <c r="B5" s="4" t="inlineStr">
        <is>
          <t>Bernard</t>
        </is>
      </c>
      <c r="C5" s="4" t="inlineStr">
        <is>
          <t>Sophie</t>
        </is>
      </c>
      <c r="D5" s="4" t="inlineStr">
        <is>
          <t>Chargée de comm.</t>
        </is>
      </c>
      <c r="E5" s="4" t="inlineStr">
        <is>
          <t>Commercial</t>
        </is>
      </c>
      <c r="F5" s="4" t="inlineStr">
        <is>
          <t>Marseille</t>
        </is>
      </c>
      <c r="G5" s="5" t="inlineStr">
        <is>
          <t>CDI</t>
        </is>
      </c>
      <c r="H5" s="6" t="n">
        <v>46091</v>
      </c>
      <c r="I5" s="7" t="n">
        <v>3500</v>
      </c>
      <c r="J5" s="7" t="n">
        <v>900</v>
      </c>
      <c r="K5" s="7" t="n">
        <v>0</v>
      </c>
      <c r="L5" s="7" t="n">
        <v>200</v>
      </c>
      <c r="M5" s="8" t="n">
        <v>0.42</v>
      </c>
      <c r="N5" s="9">
        <f>(I5+J5+K5+L5)*M5</f>
        <v/>
      </c>
      <c r="O5" s="9">
        <f>I5+J5+K5+L5+N5</f>
        <v/>
      </c>
      <c r="P5" s="9">
        <f>O5*12</f>
        <v/>
      </c>
      <c r="Q5" s="5">
        <f>IF(O5&gt;6000,"À surveiller","OK")</f>
        <v/>
      </c>
    </row>
    <row r="6">
      <c r="A6" s="10" t="inlineStr">
        <is>
          <t>EMP004</t>
        </is>
      </c>
      <c r="B6" s="11" t="inlineStr">
        <is>
          <t>Leroy</t>
        </is>
      </c>
      <c r="C6" s="11" t="inlineStr">
        <is>
          <t>Thomas</t>
        </is>
      </c>
      <c r="D6" s="11" t="inlineStr">
        <is>
          <t>Dev. logiciel</t>
        </is>
      </c>
      <c r="E6" s="11" t="inlineStr">
        <is>
          <t>IT</t>
        </is>
      </c>
      <c r="F6" s="11" t="inlineStr">
        <is>
          <t>Toulouse</t>
        </is>
      </c>
      <c r="G6" s="12" t="inlineStr">
        <is>
          <t>CDI</t>
        </is>
      </c>
      <c r="H6" s="13" t="n">
        <v>46082</v>
      </c>
      <c r="I6" s="7" t="n">
        <v>4800</v>
      </c>
      <c r="J6" s="7" t="n">
        <v>400</v>
      </c>
      <c r="K6" s="7" t="n">
        <v>0</v>
      </c>
      <c r="L6" s="7" t="n">
        <v>0</v>
      </c>
      <c r="M6" s="8" t="n">
        <v>0.43</v>
      </c>
      <c r="N6" s="14">
        <f>(I6+J6+K6+L6)*M6</f>
        <v/>
      </c>
      <c r="O6" s="14">
        <f>I6+J6+K6+L6+N6</f>
        <v/>
      </c>
      <c r="P6" s="14">
        <f>O6*12</f>
        <v/>
      </c>
      <c r="Q6" s="12">
        <f>IF(O6&gt;6000,"À surveiller","OK")</f>
        <v/>
      </c>
    </row>
    <row r="7">
      <c r="A7" s="3" t="inlineStr">
        <is>
          <t>EMP005</t>
        </is>
      </c>
      <c r="B7" s="4" t="inlineStr">
        <is>
          <t>Petit</t>
        </is>
      </c>
      <c r="C7" s="4" t="inlineStr">
        <is>
          <t>Camille</t>
        </is>
      </c>
      <c r="D7" s="4" t="inlineStr">
        <is>
          <t>Chargée marketing</t>
        </is>
      </c>
      <c r="E7" s="4" t="inlineStr">
        <is>
          <t>Marketing</t>
        </is>
      </c>
      <c r="F7" s="4" t="inlineStr">
        <is>
          <t>Bordeaux</t>
        </is>
      </c>
      <c r="G7" s="5" t="inlineStr">
        <is>
          <t>CDD</t>
        </is>
      </c>
      <c r="H7" s="6" t="n">
        <v>46127</v>
      </c>
      <c r="I7" s="7" t="n">
        <v>2900</v>
      </c>
      <c r="J7" s="7" t="n">
        <v>150</v>
      </c>
      <c r="K7" s="7" t="n">
        <v>0</v>
      </c>
      <c r="L7" s="7" t="n">
        <v>100</v>
      </c>
      <c r="M7" s="8" t="n">
        <v>0.4</v>
      </c>
      <c r="N7" s="9">
        <f>(I7+J7+K7+L7)*M7</f>
        <v/>
      </c>
      <c r="O7" s="9">
        <f>I7+J7+K7+L7+N7</f>
        <v/>
      </c>
      <c r="P7" s="9">
        <f>O7*12</f>
        <v/>
      </c>
      <c r="Q7" s="5">
        <f>IF(O7&gt;6000,"À surveiller","OK")</f>
        <v/>
      </c>
    </row>
    <row r="8">
      <c r="A8" s="10" t="inlineStr">
        <is>
          <t>EMP006</t>
        </is>
      </c>
      <c r="B8" s="11" t="inlineStr">
        <is>
          <t>Moreau</t>
        </is>
      </c>
      <c r="C8" s="11" t="inlineStr">
        <is>
          <t>Nicolas</t>
        </is>
      </c>
      <c r="D8" s="11" t="inlineStr">
        <is>
          <t>Responsable prod.</t>
        </is>
      </c>
      <c r="E8" s="11" t="inlineStr">
        <is>
          <t>Production</t>
        </is>
      </c>
      <c r="F8" s="11" t="inlineStr">
        <is>
          <t>Lille</t>
        </is>
      </c>
      <c r="G8" s="12" t="inlineStr">
        <is>
          <t>CDI</t>
        </is>
      </c>
      <c r="H8" s="13" t="n">
        <v>46143</v>
      </c>
      <c r="I8" s="7" t="n">
        <v>3800</v>
      </c>
      <c r="J8" s="7" t="n">
        <v>200</v>
      </c>
      <c r="K8" s="7" t="n">
        <v>120</v>
      </c>
      <c r="L8" s="7" t="n">
        <v>300</v>
      </c>
      <c r="M8" s="8" t="n">
        <v>0.42</v>
      </c>
      <c r="N8" s="14">
        <f>(I8+J8+K8+L8)*M8</f>
        <v/>
      </c>
      <c r="O8" s="14">
        <f>I8+J8+K8+L8+N8</f>
        <v/>
      </c>
      <c r="P8" s="14">
        <f>O8*12</f>
        <v/>
      </c>
      <c r="Q8" s="12">
        <f>IF(O8&gt;6000,"À surveiller","OK")</f>
        <v/>
      </c>
    </row>
    <row r="9">
      <c r="A9" s="3" t="inlineStr">
        <is>
          <t>EMP007</t>
        </is>
      </c>
      <c r="B9" s="4" t="inlineStr">
        <is>
          <t>Fontaine</t>
        </is>
      </c>
      <c r="C9" s="4" t="inlineStr">
        <is>
          <t>Léa</t>
        </is>
      </c>
      <c r="D9" s="4" t="inlineStr">
        <is>
          <t>Assistante RH</t>
        </is>
      </c>
      <c r="E9" s="4" t="inlineStr">
        <is>
          <t>RH</t>
        </is>
      </c>
      <c r="F9" s="4" t="inlineStr">
        <is>
          <t>Nantes</t>
        </is>
      </c>
      <c r="G9" s="5" t="inlineStr">
        <is>
          <t>CDD</t>
        </is>
      </c>
      <c r="H9" s="6" t="n">
        <v>46175</v>
      </c>
      <c r="I9" s="7" t="n">
        <v>2500</v>
      </c>
      <c r="J9" s="7" t="n">
        <v>0</v>
      </c>
      <c r="K9" s="7" t="n">
        <v>0</v>
      </c>
      <c r="L9" s="7" t="n">
        <v>0</v>
      </c>
      <c r="M9" s="8" t="n">
        <v>0.4</v>
      </c>
      <c r="N9" s="9">
        <f>(I9+J9+K9+L9)*M9</f>
        <v/>
      </c>
      <c r="O9" s="9">
        <f>I9+J9+K9+L9+N9</f>
        <v/>
      </c>
      <c r="P9" s="9">
        <f>O9*12</f>
        <v/>
      </c>
      <c r="Q9" s="5">
        <f>IF(O9&gt;6000,"À surveiller","OK")</f>
        <v/>
      </c>
    </row>
    <row r="10">
      <c r="A10" s="10" t="inlineStr">
        <is>
          <t>EMP008</t>
        </is>
      </c>
      <c r="B10" s="11" t="inlineStr">
        <is>
          <t>Rousseau</t>
        </is>
      </c>
      <c r="C10" s="11" t="inlineStr">
        <is>
          <t>Antoine</t>
        </is>
      </c>
      <c r="D10" s="11" t="inlineStr">
        <is>
          <t>Directeur commercial</t>
        </is>
      </c>
      <c r="E10" s="11" t="inlineStr">
        <is>
          <t>Commercial</t>
        </is>
      </c>
      <c r="F10" s="11" t="inlineStr">
        <is>
          <t>Strasbourg</t>
        </is>
      </c>
      <c r="G10" s="12" t="inlineStr">
        <is>
          <t>CDI</t>
        </is>
      </c>
      <c r="H10" s="13" t="n">
        <v>46113</v>
      </c>
      <c r="I10" s="7" t="n">
        <v>6800</v>
      </c>
      <c r="J10" s="7" t="n">
        <v>850</v>
      </c>
      <c r="K10" s="7" t="n">
        <v>250</v>
      </c>
      <c r="L10" s="7" t="n">
        <v>0</v>
      </c>
      <c r="M10" s="8" t="n">
        <v>0.43</v>
      </c>
      <c r="N10" s="14">
        <f>(I10+J10+K10+L10)*M10</f>
        <v/>
      </c>
      <c r="O10" s="14">
        <f>I10+J10+K10+L10+N10</f>
        <v/>
      </c>
      <c r="P10" s="14">
        <f>O10*12</f>
        <v/>
      </c>
      <c r="Q10" s="12">
        <f>IF(O10&gt;6000,"À surveiller","OK")</f>
        <v/>
      </c>
    </row>
    <row r="11">
      <c r="A11" s="3" t="inlineStr">
        <is>
          <t>EMP009</t>
        </is>
      </c>
      <c r="B11" s="4" t="inlineStr">
        <is>
          <t>Girard</t>
        </is>
      </c>
      <c r="C11" s="4" t="inlineStr">
        <is>
          <t>Chloé</t>
        </is>
      </c>
      <c r="D11" s="4" t="inlineStr">
        <is>
          <t>Alternante IT</t>
        </is>
      </c>
      <c r="E11" s="4" t="inlineStr">
        <is>
          <t>IT</t>
        </is>
      </c>
      <c r="F11" s="4" t="inlineStr">
        <is>
          <t>Rennes</t>
        </is>
      </c>
      <c r="G11" s="5" t="inlineStr">
        <is>
          <t>Alternance</t>
        </is>
      </c>
      <c r="H11" s="6" t="n">
        <v>46266</v>
      </c>
      <c r="I11" s="7" t="n">
        <v>2200</v>
      </c>
      <c r="J11" s="7" t="n">
        <v>0</v>
      </c>
      <c r="K11" s="7" t="n">
        <v>0</v>
      </c>
      <c r="L11" s="7" t="n">
        <v>0</v>
      </c>
      <c r="M11" s="8" t="n">
        <v>0.38</v>
      </c>
      <c r="N11" s="9">
        <f>(I11+J11+K11+L11)*M11</f>
        <v/>
      </c>
      <c r="O11" s="9">
        <f>I11+J11+K11+L11+N11</f>
        <v/>
      </c>
      <c r="P11" s="9">
        <f>O11*12</f>
        <v/>
      </c>
      <c r="Q11" s="5">
        <f>IF(O11&gt;6000,"À surveiller","OK")</f>
        <v/>
      </c>
    </row>
    <row r="12">
      <c r="A12" s="10" t="inlineStr">
        <is>
          <t>EMP010</t>
        </is>
      </c>
      <c r="B12" s="11" t="inlineStr">
        <is>
          <t>Laurent</t>
        </is>
      </c>
      <c r="C12" s="11" t="inlineStr">
        <is>
          <t>Maxime</t>
        </is>
      </c>
      <c r="D12" s="11" t="inlineStr">
        <is>
          <t>Contrôleur gestion</t>
        </is>
      </c>
      <c r="E12" s="11" t="inlineStr">
        <is>
          <t>Finance</t>
        </is>
      </c>
      <c r="F12" s="11" t="inlineStr">
        <is>
          <t>Montpellier</t>
        </is>
      </c>
      <c r="G12" s="12" t="inlineStr">
        <is>
          <t>CDI</t>
        </is>
      </c>
      <c r="H12" s="13" t="n">
        <v>46285</v>
      </c>
      <c r="I12" s="7" t="n">
        <v>4500</v>
      </c>
      <c r="J12" s="7" t="n">
        <v>500</v>
      </c>
      <c r="K12" s="7" t="n">
        <v>120</v>
      </c>
      <c r="L12" s="7" t="n">
        <v>180</v>
      </c>
      <c r="M12" s="8" t="n">
        <v>0.42</v>
      </c>
      <c r="N12" s="14">
        <f>(I12+J12+K12+L12)*M12</f>
        <v/>
      </c>
      <c r="O12" s="14">
        <f>I12+J12+K12+L12+N12</f>
        <v/>
      </c>
      <c r="P12" s="14">
        <f>O12*12</f>
        <v/>
      </c>
      <c r="Q12" s="12">
        <f>IF(O12&gt;6000,"À surveiller","OK")</f>
        <v/>
      </c>
    </row>
    <row r="14">
      <c r="A14" s="15" t="inlineStr">
        <is>
          <t>TOTAUX</t>
        </is>
      </c>
      <c r="I14" s="16">
        <f>SUM(I3:I12)</f>
        <v/>
      </c>
      <c r="J14" s="16">
        <f>SUM(J3:J12)</f>
        <v/>
      </c>
      <c r="N14" s="16">
        <f>SUM(N3:N12)</f>
        <v/>
      </c>
      <c r="O14" s="16">
        <f>SUM(O3:O12)</f>
        <v/>
      </c>
      <c r="P14" s="16">
        <f>SUM(P3:P12)</f>
        <v/>
      </c>
    </row>
  </sheetData>
  <mergeCells count="2">
    <mergeCell ref="A1:Q1"/>
    <mergeCell ref="A14:H14"/>
  </mergeCells>
  <conditionalFormatting sqref="Q3:Q12">
    <cfRule type="expression" priority="1" dxfId="0" stopIfTrue="1">
      <formula>Q3="À surveiller"</formula>
    </cfRule>
    <cfRule type="expression" priority="2" dxfId="1" stopIfTrue="1">
      <formula>Q3="OK"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5" customWidth="1" min="1" max="1"/>
    <col width="5" customWidth="1" min="2" max="2"/>
    <col width="5" customWidth="1" min="3" max="3"/>
    <col width="20" customWidth="1" min="4" max="4"/>
    <col width="16" customWidth="1" min="6" max="6"/>
    <col width="16" customWidth="1" min="7" max="7"/>
    <col width="12" customWidth="1" min="8" max="8"/>
    <col width="12" customWidth="1" min="9" max="9"/>
    <col width="14" customWidth="1" min="11" max="11"/>
    <col width="12" customWidth="1" min="12" max="12"/>
    <col width="12" customWidth="1" min="13" max="13"/>
  </cols>
  <sheetData>
    <row r="1" ht="30" customHeight="1">
      <c r="A1" s="1" t="inlineStr">
        <is>
          <t>SYNTHÈSE RH — TABLEAU DE BORD MASSE SALARIALE 2026</t>
        </is>
      </c>
    </row>
    <row r="3">
      <c r="A3" s="15" t="inlineStr">
        <is>
          <t>INDICATEURS CLÉS</t>
        </is>
      </c>
      <c r="B3" s="17" t="n"/>
      <c r="C3" s="17" t="n"/>
      <c r="D3" s="18" t="n"/>
      <c r="F3" s="19" t="inlineStr">
        <is>
          <t>MASSE SALARIALE PAR SERVICE</t>
        </is>
      </c>
      <c r="G3" s="17" t="n"/>
      <c r="H3" s="17" t="n"/>
      <c r="I3" s="18" t="n"/>
      <c r="K3" s="19" t="inlineStr">
        <is>
          <t>RÉPARTITION PAR CONTRAT</t>
        </is>
      </c>
      <c r="L3" s="17" t="n"/>
      <c r="M3" s="18" t="n"/>
    </row>
    <row r="4">
      <c r="A4" s="20" t="inlineStr">
        <is>
          <t>Total masse salariale mensuelle</t>
        </is>
      </c>
      <c r="B4" s="17" t="n"/>
      <c r="C4" s="18" t="n"/>
      <c r="D4" s="21">
        <f>SUM('Données salariales'!O3:O12)</f>
        <v/>
      </c>
      <c r="F4" s="2" t="inlineStr">
        <is>
          <t>Service</t>
        </is>
      </c>
      <c r="G4" s="2" t="inlineStr">
        <is>
          <t>Masse mens.</t>
        </is>
      </c>
      <c r="H4" s="2" t="inlineStr">
        <is>
          <t>% du total</t>
        </is>
      </c>
      <c r="I4" s="2" t="inlineStr">
        <is>
          <t>Alerte seuil</t>
        </is>
      </c>
      <c r="K4" s="2" t="inlineStr">
        <is>
          <t>Contrat</t>
        </is>
      </c>
      <c r="L4" s="2" t="inlineStr">
        <is>
          <t>Nombre</t>
        </is>
      </c>
      <c r="M4" s="2" t="inlineStr">
        <is>
          <t>% effectif</t>
        </is>
      </c>
    </row>
    <row r="5">
      <c r="A5" s="20" t="inlineStr">
        <is>
          <t>Total masse salariale annuelle</t>
        </is>
      </c>
      <c r="B5" s="17" t="n"/>
      <c r="C5" s="18" t="n"/>
      <c r="D5" s="21">
        <f>SUM('Données salariales'!P3:P12)</f>
        <v/>
      </c>
      <c r="F5" s="22" t="inlineStr">
        <is>
          <t>RH</t>
        </is>
      </c>
      <c r="G5" s="23">
        <f>IFERROR(SUMIF('Données salariales'!E3:E12,F5,'Données salariales'!O3:O12),0)</f>
        <v/>
      </c>
      <c r="H5" s="24">
        <f>IFERROR(G5/D4,0)</f>
        <v/>
      </c>
      <c r="I5" s="5">
        <f>IF(G5&gt;12000,"⚠ Élevé","✓ OK")</f>
        <v/>
      </c>
      <c r="K5" s="22" t="inlineStr">
        <is>
          <t>CDI</t>
        </is>
      </c>
      <c r="L5" s="25">
        <f>COUNTIF('Données salariales'!G3:G12,K5)</f>
        <v/>
      </c>
      <c r="M5" s="24">
        <f>IFERROR(L5/D8,0)</f>
        <v/>
      </c>
    </row>
    <row r="6">
      <c r="A6" s="20" t="inlineStr">
        <is>
          <t>Salaire brut moyen</t>
        </is>
      </c>
      <c r="B6" s="17" t="n"/>
      <c r="C6" s="18" t="n"/>
      <c r="D6" s="21">
        <f>AVERAGE('Données salariales'!I3:I12)</f>
        <v/>
      </c>
      <c r="F6" s="26" t="inlineStr">
        <is>
          <t>Finance</t>
        </is>
      </c>
      <c r="G6" s="27">
        <f>IFERROR(SUMIF('Données salariales'!E3:E12,F6,'Données salariales'!O3:O12),0)</f>
        <v/>
      </c>
      <c r="H6" s="28">
        <f>IFERROR(G6/D4,0)</f>
        <v/>
      </c>
      <c r="I6" s="12">
        <f>IF(G6&gt;12000,"⚠ Élevé","✓ OK")</f>
        <v/>
      </c>
      <c r="K6" s="26" t="inlineStr">
        <is>
          <t>CDD</t>
        </is>
      </c>
      <c r="L6" s="29">
        <f>COUNTIF('Données salariales'!G3:G12,K6)</f>
        <v/>
      </c>
      <c r="M6" s="28">
        <f>IFERROR(L6/D8,0)</f>
        <v/>
      </c>
    </row>
    <row r="7">
      <c r="A7" s="20" t="inlineStr">
        <is>
          <t>Charges patronales totales mens.</t>
        </is>
      </c>
      <c r="B7" s="17" t="n"/>
      <c r="C7" s="18" t="n"/>
      <c r="D7" s="21">
        <f>SUM('Données salariales'!N3:N12)</f>
        <v/>
      </c>
      <c r="F7" s="22" t="inlineStr">
        <is>
          <t>Commercial</t>
        </is>
      </c>
      <c r="G7" s="23">
        <f>IFERROR(SUMIF('Données salariales'!E3:E12,F7,'Données salariales'!O3:O12),0)</f>
        <v/>
      </c>
      <c r="H7" s="24">
        <f>IFERROR(G7/D4,0)</f>
        <v/>
      </c>
      <c r="I7" s="5">
        <f>IF(G7&gt;12000,"⚠ Élevé","✓ OK")</f>
        <v/>
      </c>
      <c r="K7" s="22" t="inlineStr">
        <is>
          <t>Alternance</t>
        </is>
      </c>
      <c r="L7" s="25">
        <f>COUNTIF('Données salariales'!G3:G12,K7)</f>
        <v/>
      </c>
      <c r="M7" s="24">
        <f>IFERROR(L7/D8,0)</f>
        <v/>
      </c>
    </row>
    <row r="8">
      <c r="A8" s="20" t="inlineStr">
        <is>
          <t>Nombre de salariés</t>
        </is>
      </c>
      <c r="B8" s="17" t="n"/>
      <c r="C8" s="18" t="n"/>
      <c r="D8" s="30">
        <f>COUNTA('Données salariales'!A3:A12)</f>
        <v/>
      </c>
      <c r="F8" s="26" t="inlineStr">
        <is>
          <t>Marketing</t>
        </is>
      </c>
      <c r="G8" s="27">
        <f>IFERROR(SUMIF('Données salariales'!E3:E12,F8,'Données salariales'!O3:O12),0)</f>
        <v/>
      </c>
      <c r="H8" s="28">
        <f>IFERROR(G8/D4,0)</f>
        <v/>
      </c>
      <c r="I8" s="12">
        <f>IF(G8&gt;12000,"⚠ Élevé","✓ OK")</f>
        <v/>
      </c>
    </row>
    <row r="9">
      <c r="A9" s="20" t="inlineStr">
        <is>
          <t>Nombre de CDI</t>
        </is>
      </c>
      <c r="B9" s="17" t="n"/>
      <c r="C9" s="18" t="n"/>
      <c r="D9" s="30">
        <f>COUNTIF('Données salariales'!G3:G12,"CDI")</f>
        <v/>
      </c>
      <c r="F9" s="22" t="inlineStr">
        <is>
          <t>IT</t>
        </is>
      </c>
      <c r="G9" s="23">
        <f>IFERROR(SUMIF('Données salariales'!E3:E12,F9,'Données salariales'!O3:O12),0)</f>
        <v/>
      </c>
      <c r="H9" s="24">
        <f>IFERROR(G9/D4,0)</f>
        <v/>
      </c>
      <c r="I9" s="5">
        <f>IF(G9&gt;12000,"⚠ Élevé","✓ OK")</f>
        <v/>
      </c>
    </row>
    <row r="10">
      <c r="A10" s="20" t="inlineStr">
        <is>
          <t>Salariés en alerte</t>
        </is>
      </c>
      <c r="B10" s="17" t="n"/>
      <c r="C10" s="18" t="n"/>
      <c r="D10" s="30">
        <f>COUNTIF('Données salariales'!Q3:Q12,"À surveiller")</f>
        <v/>
      </c>
      <c r="F10" s="26" t="inlineStr">
        <is>
          <t>Production</t>
        </is>
      </c>
      <c r="G10" s="27">
        <f>IFERROR(SUMIF('Données salariales'!E3:E12,F10,'Données salariales'!O3:O12),0)</f>
        <v/>
      </c>
      <c r="H10" s="28">
        <f>IFERROR(G10/D4,0)</f>
        <v/>
      </c>
      <c r="I10" s="12">
        <f>IF(G10&gt;12000,"⚠ Élevé","✓ OK")</f>
        <v/>
      </c>
    </row>
    <row r="11">
      <c r="A11" s="20" t="inlineStr">
        <is>
          <t>Coût moyen par salarié (mens.)</t>
        </is>
      </c>
      <c r="B11" s="17" t="n"/>
      <c r="C11" s="18" t="n"/>
      <c r="D11" s="21">
        <f>IFERROR(SUM('Données salariales'!O3:O12)/COUNTA('Données salariales'!A3:A12),0)</f>
        <v/>
      </c>
    </row>
    <row r="20">
      <c r="A20" s="19" t="inlineStr">
        <is>
          <t>RECHERCHE PAR MATRICULE</t>
        </is>
      </c>
      <c r="B20" s="17" t="n"/>
      <c r="C20" s="17" t="n"/>
      <c r="D20" s="18" t="n"/>
    </row>
    <row r="21">
      <c r="A21" s="31" t="inlineStr">
        <is>
          <t>Saisir un matricule :</t>
        </is>
      </c>
      <c r="B21" s="32" t="inlineStr">
        <is>
          <t>EMP001</t>
        </is>
      </c>
      <c r="C21" s="17" t="n"/>
      <c r="D21" s="18" t="n"/>
    </row>
    <row r="22">
      <c r="A22" s="33" t="inlineStr">
        <is>
          <t>Nom</t>
        </is>
      </c>
      <c r="B22" s="22">
        <f>IFERROR(VLOOKUP(B21,'Données salariales'!A3:Q12,2,0),"")</f>
        <v/>
      </c>
      <c r="C22" s="17" t="n"/>
      <c r="D22" s="18" t="n"/>
    </row>
    <row r="23">
      <c r="A23" s="33" t="inlineStr">
        <is>
          <t>Prénom</t>
        </is>
      </c>
      <c r="B23" s="22">
        <f>IFERROR(VLOOKUP(B21,'Données salariales'!A3:Q12,3,0),"")</f>
        <v/>
      </c>
      <c r="C23" s="17" t="n"/>
      <c r="D23" s="18" t="n"/>
    </row>
    <row r="24">
      <c r="A24" s="33" t="inlineStr">
        <is>
          <t>Service</t>
        </is>
      </c>
      <c r="B24" s="22">
        <f>IFERROR(VLOOKUP(B21,'Données salariales'!A3:Q12,5,0),"")</f>
        <v/>
      </c>
      <c r="C24" s="17" t="n"/>
      <c r="D24" s="18" t="n"/>
    </row>
    <row r="25">
      <c r="A25" s="33" t="inlineStr">
        <is>
          <t>Ville</t>
        </is>
      </c>
      <c r="B25" s="22">
        <f>IFERROR(VLOOKUP(B21,'Données salariales'!A3:Q12,6,0),"")</f>
        <v/>
      </c>
      <c r="C25" s="17" t="n"/>
      <c r="D25" s="18" t="n"/>
    </row>
    <row r="26">
      <c r="A26" s="33" t="inlineStr">
        <is>
          <t>Masse sal. mensuelle</t>
        </is>
      </c>
      <c r="B26" s="23">
        <f>IFERROR(VLOOKUP(B21,'Données salariales'!A3:Q12,15,0),0)</f>
        <v/>
      </c>
      <c r="C26" s="17" t="n"/>
      <c r="D26" s="18" t="n"/>
    </row>
    <row r="27">
      <c r="A27" s="33" t="inlineStr">
        <is>
          <t>Masse sal. annuelle</t>
        </is>
      </c>
      <c r="B27" s="23">
        <f>IFERROR(VLOOKUP(B21,'Données salariales'!A3:Q12,16,0),0)</f>
        <v/>
      </c>
      <c r="C27" s="17" t="n"/>
      <c r="D27" s="18" t="n"/>
    </row>
    <row r="28">
      <c r="A28" s="33" t="inlineStr">
        <is>
          <t>Statut alerte</t>
        </is>
      </c>
      <c r="B28" s="22">
        <f>IFERROR(VLOOKUP(B21,'Données salariales'!A3:Q12,17,0),"")</f>
        <v/>
      </c>
      <c r="C28" s="17" t="n"/>
      <c r="D28" s="18" t="n"/>
    </row>
  </sheetData>
  <mergeCells count="28">
    <mergeCell ref="A1:N1"/>
    <mergeCell ref="A3:D3"/>
    <mergeCell ref="A4:C4"/>
    <mergeCell ref="A5:C5"/>
    <mergeCell ref="A6:C6"/>
    <mergeCell ref="A7:C7"/>
    <mergeCell ref="A8:C8"/>
    <mergeCell ref="A9:C9"/>
    <mergeCell ref="A10:C10"/>
    <mergeCell ref="A11:C11"/>
    <mergeCell ref="F3:I3"/>
    <mergeCell ref="K3:M3"/>
    <mergeCell ref="A20:D20"/>
    <mergeCell ref="B21:D21"/>
    <mergeCell ref="A22"/>
    <mergeCell ref="B22:D22"/>
    <mergeCell ref="A23"/>
    <mergeCell ref="B23:D23"/>
    <mergeCell ref="A24"/>
    <mergeCell ref="B24:D24"/>
    <mergeCell ref="A25"/>
    <mergeCell ref="B25:D25"/>
    <mergeCell ref="A26"/>
    <mergeCell ref="B26:D26"/>
    <mergeCell ref="A27"/>
    <mergeCell ref="B27:D27"/>
    <mergeCell ref="A28"/>
    <mergeCell ref="B28:D2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4" customWidth="1" min="4" max="4"/>
    <col width="16" customWidth="1" min="5" max="5"/>
    <col width="22" customWidth="1" min="6" max="6"/>
  </cols>
  <sheetData>
    <row r="1" ht="30" customHeight="1">
      <c r="A1" s="1" t="inlineStr">
        <is>
          <t>PARAMÈTRES, NOTICE D'UTILISATION ET DÉFINITIONS</t>
        </is>
      </c>
    </row>
    <row r="3">
      <c r="A3" s="15" t="inlineStr">
        <is>
          <t>⚙ PARAMÈTRES GLOBAUX</t>
        </is>
      </c>
    </row>
    <row r="4">
      <c r="A4" s="2" t="inlineStr">
        <is>
          <t>Paramètre</t>
        </is>
      </c>
      <c r="B4" s="2" t="inlineStr">
        <is>
          <t>Valeur</t>
        </is>
      </c>
      <c r="C4" s="2" t="inlineStr">
        <is>
          <t>Commentaire</t>
        </is>
      </c>
    </row>
    <row r="5" ht="18" customHeight="1">
      <c r="A5" s="34" t="inlineStr">
        <is>
          <t>Taux cotisations patronales std.</t>
        </is>
      </c>
      <c r="B5" s="35" t="inlineStr">
        <is>
          <t>42%</t>
        </is>
      </c>
      <c r="C5" s="36" t="inlineStr">
        <is>
          <t>Applicable par défaut à tous les salariés (URSSAF, retraite, prévoyance, etc.)</t>
        </is>
      </c>
    </row>
    <row r="6" ht="18" customHeight="1">
      <c r="A6" s="37" t="inlineStr">
        <is>
          <t>Taux alternatif (alternance)</t>
        </is>
      </c>
      <c r="B6" s="35" t="inlineStr">
        <is>
          <t>38%</t>
        </is>
      </c>
      <c r="C6" s="38" t="inlineStr">
        <is>
          <t>Taux réduit applicable aux contrats d'alternance</t>
        </is>
      </c>
    </row>
    <row r="7" ht="18" customHeight="1">
      <c r="A7" s="34" t="inlineStr">
        <is>
          <t>Taux alternatif (cadres supérieurs)</t>
        </is>
      </c>
      <c r="B7" s="35" t="inlineStr">
        <is>
          <t>43%</t>
        </is>
      </c>
      <c r="C7" s="36" t="inlineStr">
        <is>
          <t>Taux majoré pour certains statuts cadres</t>
        </is>
      </c>
    </row>
    <row r="8" ht="18" customHeight="1">
      <c r="A8" s="37" t="inlineStr">
        <is>
          <t>Seuil d'alerte mensuel</t>
        </is>
      </c>
      <c r="B8" s="35" t="inlineStr">
        <is>
          <t>6 000 €</t>
        </is>
      </c>
      <c r="C8" s="38" t="inlineStr">
        <is>
          <t>Déclenche le statut 'À surveiller' si la masse mens. dépasse ce seuil</t>
        </is>
      </c>
    </row>
    <row r="9" ht="18" customHeight="1">
      <c r="A9" s="34" t="inlineStr">
        <is>
          <t>Seuil alerte service</t>
        </is>
      </c>
      <c r="B9" s="35" t="inlineStr">
        <is>
          <t>12 000 €</t>
        </is>
      </c>
      <c r="C9" s="36" t="inlineStr">
        <is>
          <t>Utilisé dans la synthèse RH pour identifier les services à coût élevé</t>
        </is>
      </c>
    </row>
    <row r="10" ht="18" customHeight="1">
      <c r="A10" s="37" t="inlineStr">
        <is>
          <t>Période de référence</t>
        </is>
      </c>
      <c r="B10" s="35" t="inlineStr">
        <is>
          <t>2026</t>
        </is>
      </c>
      <c r="C10" s="38" t="inlineStr">
        <is>
          <t>Année fiscale de référence du présent fichier</t>
        </is>
      </c>
    </row>
    <row r="13">
      <c r="A13" s="15" t="inlineStr">
        <is>
          <t>📋 NOTICE D'UTILISATION</t>
        </is>
      </c>
    </row>
    <row r="14">
      <c r="A14" s="2" t="inlineStr">
        <is>
          <t>N°</t>
        </is>
      </c>
      <c r="B14" s="39" t="inlineStr">
        <is>
          <t>Thème</t>
        </is>
      </c>
      <c r="C14" s="39" t="inlineStr">
        <is>
          <t>Description</t>
        </is>
      </c>
    </row>
    <row r="15" ht="30" customHeight="1">
      <c r="A15" s="40" t="inlineStr">
        <is>
          <t>1</t>
        </is>
      </c>
      <c r="B15" s="34" t="inlineStr">
        <is>
          <t>Saisie des données</t>
        </is>
      </c>
      <c r="C15" s="36" t="inlineStr">
        <is>
          <t>Renseignez les colonnes en fond jaune (saisie libre) dans la feuille 'Données salariales' : salaires, primes, avantages, heures sup. et taux de cotisations.</t>
        </is>
      </c>
    </row>
    <row r="16" ht="30" customHeight="1">
      <c r="A16" s="41" t="inlineStr">
        <is>
          <t>2</t>
        </is>
      </c>
      <c r="B16" s="37" t="inlineStr">
        <is>
          <t>Formules automatiques</t>
        </is>
      </c>
      <c r="C16" s="38" t="inlineStr">
        <is>
          <t>Les colonnes 'Charges patronales', 'Masse sal. mensuelle', 'Masse sal. annuelle' et 'Statut alerte' se calculent automatiquement — ne pas modifier.</t>
        </is>
      </c>
    </row>
    <row r="17" ht="30" customHeight="1">
      <c r="A17" s="40" t="inlineStr">
        <is>
          <t>3</t>
        </is>
      </c>
      <c r="B17" s="34" t="inlineStr">
        <is>
          <t>Tableau de bord</t>
        </is>
      </c>
      <c r="C17" s="36" t="inlineStr">
        <is>
          <t>Consultez la feuille 'Synthèse RH' pour les indicateurs clés, la masse salariale par service/contrat et la recherche par matricule.</t>
        </is>
      </c>
    </row>
    <row r="18" ht="30" customHeight="1">
      <c r="A18" s="41" t="inlineStr">
        <is>
          <t>4</t>
        </is>
      </c>
      <c r="B18" s="37" t="inlineStr">
        <is>
          <t>Recherche matricule</t>
        </is>
      </c>
      <c r="C18" s="38" t="inlineStr">
        <is>
          <t>Dans 'Synthèse RH', saisissez un matricule (ex. EMP003) dans la cellule en fond jaune pour afficher les informations de l'employé concerné.</t>
        </is>
      </c>
    </row>
    <row r="19" ht="30" customHeight="1">
      <c r="A19" s="40" t="inlineStr">
        <is>
          <t>5</t>
        </is>
      </c>
      <c r="B19" s="34" t="inlineStr">
        <is>
          <t>Alertes colorées</t>
        </is>
      </c>
      <c r="C19" s="36" t="inlineStr">
        <is>
          <t>Statut 'À surveiller' (fond rouge) : masse salariale mensuelle &gt; 6 000 €. Statut 'OK' (fond vert) : dans les limites acceptables.</t>
        </is>
      </c>
    </row>
    <row r="20" ht="30" customHeight="1">
      <c r="A20" s="41" t="inlineStr">
        <is>
          <t>6</t>
        </is>
      </c>
      <c r="B20" s="37" t="inlineStr">
        <is>
          <t>Mise à jour des taux</t>
        </is>
      </c>
      <c r="C20" s="38" t="inlineStr">
        <is>
          <t>Pour modifier le taux de cotisations patronales global, mettez à jour la colonne M de chaque ligne dans 'Données salariales'.</t>
        </is>
      </c>
    </row>
    <row r="21" ht="30" customHeight="1">
      <c r="A21" s="40" t="inlineStr">
        <is>
          <t>7</t>
        </is>
      </c>
      <c r="B21" s="34" t="inlineStr">
        <is>
          <t>Ajout d'un salarié</t>
        </is>
      </c>
      <c r="C21" s="36" t="inlineStr">
        <is>
          <t>Copiez une ligne existante et adaptez les valeurs. Les formules se propagent automatiquement sur le modèle de la ligne copiée.</t>
        </is>
      </c>
    </row>
    <row r="22" ht="30" customHeight="1">
      <c r="A22" s="41" t="inlineStr">
        <is>
          <t>8</t>
        </is>
      </c>
      <c r="B22" s="37" t="inlineStr">
        <is>
          <t>Export et impression</t>
        </is>
      </c>
      <c r="C22" s="38" t="inlineStr">
        <is>
          <t>Utilisez Fichier &gt; Imprimer pour générer un PDF. Les colonnes sont calibrées pour une impression A4 paysage.</t>
        </is>
      </c>
    </row>
    <row r="25">
      <c r="A25" s="15" t="inlineStr">
        <is>
          <t>📖 DÉFINITIONS DES COLONNES — FEUILLE 'DONNÉES SALARIALES'</t>
        </is>
      </c>
    </row>
    <row r="26">
      <c r="A26" s="39" t="inlineStr">
        <is>
          <t>Colonne</t>
        </is>
      </c>
      <c r="B26" s="39" t="inlineStr">
        <is>
          <t>Définition</t>
        </is>
      </c>
    </row>
    <row r="27" ht="20" customHeight="1">
      <c r="A27" s="34" t="inlineStr">
        <is>
          <t>Matricule</t>
        </is>
      </c>
      <c r="B27" s="36" t="inlineStr">
        <is>
          <t>Identifiant unique du salarié (ex. EMP001). Sert de clé de recherche VLOOKUP.</t>
        </is>
      </c>
    </row>
    <row r="28" ht="20" customHeight="1">
      <c r="A28" s="37" t="inlineStr">
        <is>
          <t>Salaire brut mensuel</t>
        </is>
      </c>
      <c r="B28" s="38" t="inlineStr">
        <is>
          <t>Rémunération brute fixe mensuelle avant toute déduction sociale.</t>
        </is>
      </c>
    </row>
    <row r="29" ht="20" customHeight="1">
      <c r="A29" s="34" t="inlineStr">
        <is>
          <t>Prime mensuelle</t>
        </is>
      </c>
      <c r="B29" s="36" t="inlineStr">
        <is>
          <t>Prime variable ou fixe versée chaque mois (performance, ancienneté…).</t>
        </is>
      </c>
    </row>
    <row r="30" ht="20" customHeight="1">
      <c r="A30" s="37" t="inlineStr">
        <is>
          <t>Avantages en nature</t>
        </is>
      </c>
      <c r="B30" s="38" t="inlineStr">
        <is>
          <t>Valeur monétaire des avantages non monétaires (voiture, logement, repas…).</t>
        </is>
      </c>
    </row>
    <row r="31" ht="20" customHeight="1">
      <c r="A31" s="34" t="inlineStr">
        <is>
          <t>Heures supplémentaires</t>
        </is>
      </c>
      <c r="B31" s="36" t="inlineStr">
        <is>
          <t>Montant brut des heures supplémentaires rémunérées dans le mois.</t>
        </is>
      </c>
    </row>
    <row r="32" ht="20" customHeight="1">
      <c r="A32" s="37" t="inlineStr">
        <is>
          <t>Taux cotisations pat.</t>
        </is>
      </c>
      <c r="B32" s="38" t="inlineStr">
        <is>
          <t>Taux global des charges patronales (URSSAF, retraite, prévoyance, accidents du travail).</t>
        </is>
      </c>
    </row>
    <row r="33" ht="20" customHeight="1">
      <c r="A33" s="34" t="inlineStr">
        <is>
          <t>Charges patronales est.</t>
        </is>
      </c>
      <c r="B33" s="36">
        <f> (Brut + Prime + AEN + Heures supp.) × Taux cotisations. Estimation URSSAF.</f>
        <v/>
      </c>
    </row>
    <row r="34" ht="20" customHeight="1">
      <c r="A34" s="37" t="inlineStr">
        <is>
          <t>Masse salariale mens.</t>
        </is>
      </c>
      <c r="B34" s="38">
        <f> Brut + Prime + AEN + Heures supp. + Charges patronales. Coût total employeur.</f>
        <v/>
      </c>
    </row>
    <row r="35" ht="20" customHeight="1">
      <c r="A35" s="34" t="inlineStr">
        <is>
          <t>Masse salariale ann.</t>
        </is>
      </c>
      <c r="B35" s="36">
        <f> Masse salariale mensuelle × 12. Projection annuelle du coût employeur.</f>
        <v/>
      </c>
    </row>
    <row r="36" ht="20" customHeight="1">
      <c r="A36" s="37" t="inlineStr">
        <is>
          <t>Statut alerte</t>
        </is>
      </c>
      <c r="B36" s="38" t="inlineStr">
        <is>
          <t>'À surveiller' si masse mens. &gt; 6 000 €, sinon 'OK'. Mise en forme conditionnelle.</t>
        </is>
      </c>
    </row>
    <row r="39">
      <c r="A39" s="42" t="inlineStr">
        <is>
          <t>🔒 MENTION RGPD / CNIL</t>
        </is>
      </c>
    </row>
    <row r="40" ht="45" customHeight="1">
      <c r="A40" s="43" t="inlineStr">
        <is>
          <t>Ce fichier contient des données à caractère personnel fictives, créées à des fins de démonstration uniquement. Dans le cadre d'une utilisation réelle, veillez à respecter le Règlement Général sur la Protection des Données (RGPD) et les recommandations de la CNIL : accès restreint aux personnes habilitées, durée de conservation limitée, interdiction de divulgation à des tiers non autorisés. Usage interne exclusif.</t>
        </is>
      </c>
    </row>
  </sheetData>
  <mergeCells count="33">
    <mergeCell ref="A1:F1"/>
    <mergeCell ref="A3:F3"/>
    <mergeCell ref="C4:F4"/>
    <mergeCell ref="C5:F5"/>
    <mergeCell ref="C6:F6"/>
    <mergeCell ref="C7:F7"/>
    <mergeCell ref="C8:F8"/>
    <mergeCell ref="C9:F9"/>
    <mergeCell ref="C10:F10"/>
    <mergeCell ref="A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A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A39:F39"/>
    <mergeCell ref="A40:F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2026-07-01T07:02:16Z</dcterms:created>
  <dcterms:modified xmlns:dcterms="http://purl.org/dc/terms/" xmlns:xsi="http://www.w3.org/2001/XMLSchema-instance" xsi:type="dcterms:W3CDTF">2026-07-01T07:02:16Z</dcterms:modified>
</cp:coreProperties>
</file>