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cheancier" sheetId="1" state="visible" r:id="rId1"/>
    <sheet xmlns:r="http://schemas.openxmlformats.org/officeDocument/2006/relationships" name="Synthèse" sheetId="2" state="visible" r:id="rId2"/>
    <sheet xmlns:r="http://schemas.openxmlformats.org/officeDocument/2006/relationships" name="Instructions" sheetId="3" state="visible" r:id="rId3"/>
  </sheets>
  <definedNames>
    <definedName name="_xlnm._FilterDatabase" localSheetId="0" hidden="1">'Echeancier'!$A$2:$R$11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/MM/YYYY"/>
    <numFmt numFmtId="166" formatCode="# ##0,00 €"/>
  </numFmts>
  <fonts count="5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8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E2E8F0"/>
      </patternFill>
    </fill>
    <fill>
      <patternFill patternType="solid">
        <fgColor rgb="00C8102E"/>
      </patternFill>
    </fill>
    <fill>
      <patternFill patternType="solid">
        <fgColor rgb="00FFFFFF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5" fontId="3" fillId="3" borderId="1" applyAlignment="1" pivotButton="0" quotePrefix="0" xfId="0">
      <alignment horizontal="center" vertical="center" wrapText="1"/>
    </xf>
    <xf numFmtId="166" fontId="3" fillId="3" borderId="1" applyAlignment="1" pivotButton="0" quotePrefix="0" xfId="0">
      <alignment horizontal="center" vertical="center" wrapText="1"/>
    </xf>
    <xf numFmtId="9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left" vertical="center" wrapText="1"/>
    </xf>
    <xf numFmtId="165" fontId="3" fillId="0" borderId="1" applyAlignment="1" pivotButton="0" quotePrefix="0" xfId="0">
      <alignment horizontal="center" vertical="center" wrapText="1"/>
    </xf>
    <xf numFmtId="166" fontId="3" fillId="0" borderId="1" applyAlignment="1" pivotButton="0" quotePrefix="0" xfId="0">
      <alignment horizontal="center" vertical="center" wrapText="1"/>
    </xf>
    <xf numFmtId="9" fontId="3" fillId="0" borderId="1" applyAlignment="1" pivotButton="0" quotePrefix="0" xfId="0">
      <alignment horizontal="center" vertical="center" wrapText="1"/>
    </xf>
    <xf numFmtId="1" fontId="3" fillId="0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right"/>
    </xf>
    <xf numFmtId="0" fontId="4" fillId="5" borderId="1" pivotButton="0" quotePrefix="0" xfId="0"/>
    <xf numFmtId="166" fontId="4" fillId="5" borderId="1" pivotButton="0" quotePrefix="0" xfId="0"/>
    <xf numFmtId="0" fontId="1" fillId="0" borderId="0" pivotButton="0" quotePrefix="0" xfId="0"/>
    <xf numFmtId="0" fontId="2" fillId="6" borderId="0" applyAlignment="1" pivotButton="0" quotePrefix="0" xfId="0">
      <alignment horizontal="center" vertical="center" wrapText="1"/>
    </xf>
    <xf numFmtId="0" fontId="0" fillId="0" borderId="4" pivotButton="0" quotePrefix="0" xfId="0"/>
    <xf numFmtId="166" fontId="4" fillId="3" borderId="1" applyAlignment="1" pivotButton="0" quotePrefix="0" xfId="0">
      <alignment horizontal="center" vertical="center" wrapText="1"/>
    </xf>
    <xf numFmtId="0" fontId="3" fillId="7" borderId="1" applyAlignment="1" pivotButton="0" quotePrefix="0" xfId="0">
      <alignment horizontal="left" vertical="center" wrapText="1"/>
    </xf>
    <xf numFmtId="166" fontId="4" fillId="7" borderId="1" applyAlignment="1" pivotButton="0" quotePrefix="0" xfId="0">
      <alignment horizontal="center" vertical="center" wrapText="1"/>
    </xf>
    <xf numFmtId="1" fontId="4" fillId="7" borderId="1" applyAlignment="1" pivotButton="0" quotePrefix="0" xfId="0">
      <alignment horizontal="center" vertical="center" wrapText="1"/>
    </xf>
    <xf numFmtId="1" fontId="4" fillId="3" borderId="1" applyAlignment="1" pivotButton="0" quotePrefix="0" xfId="0">
      <alignment horizontal="center" vertical="center" wrapText="1"/>
    </xf>
    <xf numFmtId="9" fontId="4" fillId="7" borderId="1" applyAlignment="1" pivotButton="0" quotePrefix="0" xfId="0">
      <alignment horizontal="center" vertical="center" wrapText="1"/>
    </xf>
    <xf numFmtId="9" fontId="4" fillId="3" borderId="1" applyAlignment="1" pivotButton="0" quotePrefix="0" xfId="0">
      <alignment horizontal="center" vertical="center" wrapText="1"/>
    </xf>
    <xf numFmtId="0" fontId="2" fillId="2" borderId="0" pivotButton="0" quotePrefix="0" xfId="0"/>
    <xf numFmtId="0" fontId="3" fillId="0" borderId="1" pivotButton="0" quotePrefix="0" xfId="0"/>
    <xf numFmtId="0" fontId="3" fillId="7" borderId="1" applyAlignment="1" pivotButton="0" quotePrefix="0" xfId="0">
      <alignment horizontal="center" vertical="center" wrapText="1"/>
    </xf>
    <xf numFmtId="166" fontId="3" fillId="7" borderId="1" applyAlignment="1" pivotButton="0" quotePrefix="0" xfId="0">
      <alignment horizontal="center" vertical="center" wrapText="1"/>
    </xf>
    <xf numFmtId="0" fontId="2" fillId="6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color rgb="00DC2626"/>
      </font>
      <fill>
        <patternFill patternType="solid">
          <fgColor rgb="00FEE2E2"/>
        </patternFill>
      </fill>
    </dxf>
    <dxf>
      <font>
        <color rgb="0016A34A"/>
      </font>
      <fill>
        <patternFill patternType="solid">
          <fgColor rgb="00DCFCE7"/>
        </patternFill>
      </fill>
    </dxf>
    <dxf>
      <font>
        <color rgb="001D4ED8"/>
      </font>
      <fill>
        <patternFill patternType="solid">
          <f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Montants TTC et soldes restants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'Synthèse'!C23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'Synthèse'!$A$24:$A$35</f>
            </numRef>
          </cat>
          <val>
            <numRef>
              <f>'Synthèse'!$C$24:$C$35</f>
            </numRef>
          </val>
        </ser>
        <ser>
          <idx val="1"/>
          <order val="1"/>
          <tx>
            <strRef>
              <f>'Synthèse'!D23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'Synthèse'!$A$24:$A$35</f>
            </numRef>
          </cat>
          <val>
            <numRef>
              <f>'Synthèse'!$D$24:$D$35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statuts</a:t>
            </a:r>
          </a:p>
        </rich>
      </tx>
    </title>
    <plotArea>
      <pieChart>
        <varyColors val="1"/>
        <ser>
          <idx val="0"/>
          <order val="0"/>
          <tx>
            <strRef>
              <f>'Synthèse'!B16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'Synthèse'!$A$17:$A$19</f>
            </numRef>
          </cat>
          <val>
            <numRef>
              <f>'Synthèse'!$B$17:$B$19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72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21</row>
      <rowOff>0</rowOff>
    </from>
    <ext cx="4320000" cy="32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20" customWidth="1" min="2" max="2"/>
    <col width="22" customWidth="1" min="3" max="3"/>
    <col width="15" customWidth="1" min="4" max="4"/>
    <col width="14" customWidth="1" min="5" max="5"/>
    <col width="13" customWidth="1" min="6" max="6"/>
    <col width="14" customWidth="1" min="7" max="7"/>
    <col width="13" customWidth="1" min="8" max="8"/>
    <col width="8" customWidth="1" min="9" max="9"/>
    <col width="13" customWidth="1" min="10" max="10"/>
    <col width="16" customWidth="1" min="11" max="11"/>
    <col width="12" customWidth="1" min="12" max="12"/>
    <col width="15" customWidth="1" min="13" max="13"/>
    <col width="13" customWidth="1" min="14" max="14"/>
    <col width="13" customWidth="1" min="15" max="15"/>
    <col width="13" customWidth="1" min="16" max="16"/>
    <col width="24" customWidth="1" min="17" max="17"/>
    <col width="8" customWidth="1" min="18" max="18"/>
  </cols>
  <sheetData>
    <row r="1" ht="26" customHeight="1">
      <c r="A1" s="1" t="inlineStr">
        <is>
          <t>ÉCHÉANCIER DE PAIEMENT - 2026</t>
        </is>
      </c>
    </row>
    <row r="2" ht="34" customHeight="1">
      <c r="A2" s="2" t="inlineStr">
        <is>
          <t>N° échéance</t>
        </is>
      </c>
      <c r="B2" s="2" t="inlineStr">
        <is>
          <t>Client / Fournisseur</t>
        </is>
      </c>
      <c r="C2" s="2" t="inlineStr">
        <is>
          <t>Société</t>
        </is>
      </c>
      <c r="D2" s="2" t="inlineStr">
        <is>
          <t>Type de document</t>
        </is>
      </c>
      <c r="E2" s="2" t="inlineStr">
        <is>
          <t>N° facture</t>
        </is>
      </c>
      <c r="F2" s="2" t="inlineStr">
        <is>
          <t>Date facture</t>
        </is>
      </c>
      <c r="G2" s="2" t="inlineStr">
        <is>
          <t>Date d'échéance</t>
        </is>
      </c>
      <c r="H2" s="2" t="inlineStr">
        <is>
          <t>Montant TTC</t>
        </is>
      </c>
      <c r="I2" s="2" t="inlineStr">
        <is>
          <t>TVA</t>
        </is>
      </c>
      <c r="J2" s="2" t="inlineStr">
        <is>
          <t>Montant HT</t>
        </is>
      </c>
      <c r="K2" s="2" t="inlineStr">
        <is>
          <t>Mode de paiement</t>
        </is>
      </c>
      <c r="L2" s="2" t="inlineStr">
        <is>
          <t>Statut</t>
        </is>
      </c>
      <c r="M2" s="2" t="inlineStr">
        <is>
          <t>Date de règlement</t>
        </is>
      </c>
      <c r="N2" s="2" t="inlineStr">
        <is>
          <t>Jours de retard</t>
        </is>
      </c>
      <c r="O2" s="2" t="inlineStr">
        <is>
          <t>Montant réglé</t>
        </is>
      </c>
      <c r="P2" s="2" t="inlineStr">
        <is>
          <t>Solde restant</t>
        </is>
      </c>
      <c r="Q2" s="2" t="inlineStr">
        <is>
          <t>Commentaires</t>
        </is>
      </c>
      <c r="R2" s="2" t="inlineStr">
        <is>
          <t>Mois</t>
        </is>
      </c>
    </row>
    <row r="3">
      <c r="A3" s="3" t="n">
        <v>1</v>
      </c>
      <c r="B3" s="4" t="inlineStr">
        <is>
          <t>Marie Dupont</t>
        </is>
      </c>
      <c r="C3" s="4" t="inlineStr">
        <is>
          <t>TechCorp SARL</t>
        </is>
      </c>
      <c r="D3" s="3" t="inlineStr">
        <is>
          <t>Facture</t>
        </is>
      </c>
      <c r="E3" s="3" t="inlineStr">
        <is>
          <t>FA-2026-001</t>
        </is>
      </c>
      <c r="F3" s="5" t="n">
        <v>46027</v>
      </c>
      <c r="G3" s="5" t="n">
        <v>46058</v>
      </c>
      <c r="H3" s="6" t="n">
        <v>3200</v>
      </c>
      <c r="I3" s="7" t="n">
        <v>0.2</v>
      </c>
      <c r="J3" s="6">
        <f>ROUND(H3/(1+I3),2)</f>
        <v/>
      </c>
      <c r="K3" s="8" t="inlineStr">
        <is>
          <t>Virement</t>
        </is>
      </c>
      <c r="L3" s="8" t="inlineStr">
        <is>
          <t>Payé</t>
        </is>
      </c>
      <c r="M3" s="5" t="n">
        <v>46054</v>
      </c>
      <c r="N3" s="9">
        <f>IF(AND(L3&lt;&gt;"Payé",TODAY()&gt;G3),TODAY()-G3,0)</f>
        <v/>
      </c>
      <c r="O3" s="6">
        <f>IF(L3="Payé",H3,0)</f>
        <v/>
      </c>
      <c r="P3" s="6">
        <f>H3-O3</f>
        <v/>
      </c>
      <c r="Q3" s="10" t="inlineStr">
        <is>
          <t>Réglé sans retard</t>
        </is>
      </c>
      <c r="R3" s="3">
        <f>MONTH(G3)</f>
        <v/>
      </c>
    </row>
    <row r="4">
      <c r="A4" s="11" t="n">
        <v>2</v>
      </c>
      <c r="B4" s="12" t="inlineStr">
        <is>
          <t>Julien Martin</t>
        </is>
      </c>
      <c r="C4" s="12" t="inlineStr">
        <is>
          <t>Martin Distribution</t>
        </is>
      </c>
      <c r="D4" s="11" t="inlineStr">
        <is>
          <t>Facture</t>
        </is>
      </c>
      <c r="E4" s="11" t="inlineStr">
        <is>
          <t>FA-2026-002</t>
        </is>
      </c>
      <c r="F4" s="13" t="n">
        <v>46034</v>
      </c>
      <c r="G4" s="13" t="n">
        <v>46065</v>
      </c>
      <c r="H4" s="14" t="n">
        <v>1500</v>
      </c>
      <c r="I4" s="15" t="n">
        <v>0.2</v>
      </c>
      <c r="J4" s="14">
        <f>ROUND(H4/(1+I4),2)</f>
        <v/>
      </c>
      <c r="K4" s="8" t="inlineStr">
        <is>
          <t>Prélèvement</t>
        </is>
      </c>
      <c r="L4" s="8" t="inlineStr">
        <is>
          <t>Payé</t>
        </is>
      </c>
      <c r="M4" s="13" t="n">
        <v>46063</v>
      </c>
      <c r="N4" s="16">
        <f>IF(AND(L4&lt;&gt;"Payé",TODAY()&gt;G4),TODAY()-G4,0)</f>
        <v/>
      </c>
      <c r="O4" s="14">
        <f>IF(L4="Payé",H4,0)</f>
        <v/>
      </c>
      <c r="P4" s="14">
        <f>H4-O4</f>
        <v/>
      </c>
      <c r="Q4" s="10" t="inlineStr">
        <is>
          <t>Client fidèle</t>
        </is>
      </c>
      <c r="R4" s="11">
        <f>MONTH(G4)</f>
        <v/>
      </c>
    </row>
    <row r="5">
      <c r="A5" s="3" t="n">
        <v>3</v>
      </c>
      <c r="B5" s="4" t="inlineStr">
        <is>
          <t>Sophie Bernard</t>
        </is>
      </c>
      <c r="C5" s="4" t="inlineStr">
        <is>
          <t>Bernard Consulting</t>
        </is>
      </c>
      <c r="D5" s="3" t="inlineStr">
        <is>
          <t>Facture</t>
        </is>
      </c>
      <c r="E5" s="3" t="inlineStr">
        <is>
          <t>FA-2026-003</t>
        </is>
      </c>
      <c r="F5" s="5" t="n">
        <v>46073</v>
      </c>
      <c r="G5" s="5" t="n">
        <v>46101</v>
      </c>
      <c r="H5" s="6" t="n">
        <v>4750</v>
      </c>
      <c r="I5" s="7" t="n">
        <v>0.2</v>
      </c>
      <c r="J5" s="6">
        <f>ROUND(H5/(1+I5),2)</f>
        <v/>
      </c>
      <c r="K5" s="8" t="inlineStr">
        <is>
          <t>Carte bancaire</t>
        </is>
      </c>
      <c r="L5" s="8" t="inlineStr">
        <is>
          <t>Payé</t>
        </is>
      </c>
      <c r="M5" s="5" t="n">
        <v>46099</v>
      </c>
      <c r="N5" s="9">
        <f>IF(AND(L5&lt;&gt;"Payé",TODAY()&gt;G5),TODAY()-G5,0)</f>
        <v/>
      </c>
      <c r="O5" s="6">
        <f>IF(L5="Payé",H5,0)</f>
        <v/>
      </c>
      <c r="P5" s="6">
        <f>H5-O5</f>
        <v/>
      </c>
      <c r="Q5" s="10" t="inlineStr">
        <is>
          <t>Paiement anticipé</t>
        </is>
      </c>
      <c r="R5" s="3">
        <f>MONTH(G5)</f>
        <v/>
      </c>
    </row>
    <row r="6">
      <c r="A6" s="11" t="n">
        <v>4</v>
      </c>
      <c r="B6" s="12" t="inlineStr">
        <is>
          <t>Thomas Moreau</t>
        </is>
      </c>
      <c r="C6" s="12" t="inlineStr">
        <is>
          <t>Moreau Industries</t>
        </is>
      </c>
      <c r="D6" s="11" t="inlineStr">
        <is>
          <t>Facture</t>
        </is>
      </c>
      <c r="E6" s="11" t="inlineStr">
        <is>
          <t>FA-2026-004</t>
        </is>
      </c>
      <c r="F6" s="13" t="n">
        <v>46188</v>
      </c>
      <c r="G6" s="13" t="n">
        <v>46249</v>
      </c>
      <c r="H6" s="14" t="n">
        <v>8500</v>
      </c>
      <c r="I6" s="15" t="n">
        <v>0.2</v>
      </c>
      <c r="J6" s="14">
        <f>ROUND(H6/(1+I6),2)</f>
        <v/>
      </c>
      <c r="K6" s="8" t="inlineStr">
        <is>
          <t>Virement</t>
        </is>
      </c>
      <c r="L6" s="8" t="inlineStr">
        <is>
          <t>À venir</t>
        </is>
      </c>
      <c r="M6" s="11" t="n"/>
      <c r="N6" s="16">
        <f>IF(AND(L6&lt;&gt;"Payé",TODAY()&gt;G6),TODAY()-G6,0)</f>
        <v/>
      </c>
      <c r="O6" s="14">
        <f>IF(L6="Payé",H6,0)</f>
        <v/>
      </c>
      <c r="P6" s="14">
        <f>H6-O6</f>
        <v/>
      </c>
      <c r="Q6" s="10" t="inlineStr">
        <is>
          <t>Gros contrat</t>
        </is>
      </c>
      <c r="R6" s="11">
        <f>MONTH(G6)</f>
        <v/>
      </c>
    </row>
    <row r="7">
      <c r="A7" s="3" t="n">
        <v>5</v>
      </c>
      <c r="B7" s="4" t="inlineStr">
        <is>
          <t>Camille Leroy</t>
        </is>
      </c>
      <c r="C7" s="4" t="inlineStr">
        <is>
          <t>Leroy &amp; Associés</t>
        </is>
      </c>
      <c r="D7" s="3" t="inlineStr">
        <is>
          <t>Facture</t>
        </is>
      </c>
      <c r="E7" s="3" t="inlineStr">
        <is>
          <t>FA-2026-005</t>
        </is>
      </c>
      <c r="F7" s="5" t="n">
        <v>46204</v>
      </c>
      <c r="G7" s="5" t="n">
        <v>46266</v>
      </c>
      <c r="H7" s="6" t="n">
        <v>620</v>
      </c>
      <c r="I7" s="7" t="n">
        <v>0.1</v>
      </c>
      <c r="J7" s="6">
        <f>ROUND(H7/(1+I7),2)</f>
        <v/>
      </c>
      <c r="K7" s="8" t="inlineStr">
        <is>
          <t>Chèque</t>
        </is>
      </c>
      <c r="L7" s="8" t="inlineStr">
        <is>
          <t>À venir</t>
        </is>
      </c>
      <c r="M7" s="3" t="n"/>
      <c r="N7" s="9">
        <f>IF(AND(L7&lt;&gt;"Payé",TODAY()&gt;G7),TODAY()-G7,0)</f>
        <v/>
      </c>
      <c r="O7" s="6">
        <f>IF(L7="Payé",H7,0)</f>
        <v/>
      </c>
      <c r="P7" s="6">
        <f>H7-O7</f>
        <v/>
      </c>
      <c r="Q7" s="10" t="inlineStr">
        <is>
          <t>Prestation ponctuelle</t>
        </is>
      </c>
      <c r="R7" s="3">
        <f>MONTH(G7)</f>
        <v/>
      </c>
    </row>
    <row r="8">
      <c r="A8" s="11" t="n">
        <v>6</v>
      </c>
      <c r="B8" s="12" t="inlineStr">
        <is>
          <t>Nicolas Fontaine</t>
        </is>
      </c>
      <c r="C8" s="12" t="inlineStr">
        <is>
          <t>Fontaine Textiles</t>
        </is>
      </c>
      <c r="D8" s="11" t="inlineStr">
        <is>
          <t>Facture</t>
        </is>
      </c>
      <c r="E8" s="11" t="inlineStr">
        <is>
          <t>FA-2026-006</t>
        </is>
      </c>
      <c r="F8" s="13" t="n">
        <v>46213</v>
      </c>
      <c r="G8" s="13" t="n">
        <v>46275</v>
      </c>
      <c r="H8" s="14" t="n">
        <v>2300</v>
      </c>
      <c r="I8" s="15" t="n">
        <v>0.2</v>
      </c>
      <c r="J8" s="14">
        <f>ROUND(H8/(1+I8),2)</f>
        <v/>
      </c>
      <c r="K8" s="8" t="inlineStr">
        <is>
          <t>Virement</t>
        </is>
      </c>
      <c r="L8" s="8" t="inlineStr">
        <is>
          <t>À venir</t>
        </is>
      </c>
      <c r="M8" s="11" t="n"/>
      <c r="N8" s="16">
        <f>IF(AND(L8&lt;&gt;"Payé",TODAY()&gt;G8),TODAY()-G8,0)</f>
        <v/>
      </c>
      <c r="O8" s="14">
        <f>IF(L8="Payé",H8,0)</f>
        <v/>
      </c>
      <c r="P8" s="14">
        <f>H8-O8</f>
        <v/>
      </c>
      <c r="Q8" s="10" t="inlineStr">
        <is>
          <t>Commande textile</t>
        </is>
      </c>
      <c r="R8" s="11">
        <f>MONTH(G8)</f>
        <v/>
      </c>
    </row>
    <row r="9">
      <c r="A9" s="3" t="n">
        <v>7</v>
      </c>
      <c r="B9" s="4" t="inlineStr">
        <is>
          <t>Léa Garnier</t>
        </is>
      </c>
      <c r="C9" s="4" t="inlineStr">
        <is>
          <t>Garnier Design</t>
        </is>
      </c>
      <c r="D9" s="3" t="inlineStr">
        <is>
          <t>Facture</t>
        </is>
      </c>
      <c r="E9" s="3" t="inlineStr">
        <is>
          <t>FA-2026-007</t>
        </is>
      </c>
      <c r="F9" s="5" t="n">
        <v>46037</v>
      </c>
      <c r="G9" s="5" t="n">
        <v>46068</v>
      </c>
      <c r="H9" s="6" t="n">
        <v>450</v>
      </c>
      <c r="I9" s="7" t="n">
        <v>0.2</v>
      </c>
      <c r="J9" s="6">
        <f>ROUND(H9/(1+I9),2)</f>
        <v/>
      </c>
      <c r="K9" s="8" t="inlineStr">
        <is>
          <t>Prélèvement</t>
        </is>
      </c>
      <c r="L9" s="8" t="inlineStr">
        <is>
          <t>En retard</t>
        </is>
      </c>
      <c r="M9" s="3" t="n"/>
      <c r="N9" s="9">
        <f>IF(AND(L9&lt;&gt;"Payé",TODAY()&gt;G9),TODAY()-G9,0)</f>
        <v/>
      </c>
      <c r="O9" s="6">
        <f>IF(L9="Payé",H9,0)</f>
        <v/>
      </c>
      <c r="P9" s="6">
        <f>H9-O9</f>
        <v/>
      </c>
      <c r="Q9" s="10" t="inlineStr">
        <is>
          <t>Relance nécessaire</t>
        </is>
      </c>
      <c r="R9" s="3">
        <f>MONTH(G9)</f>
        <v/>
      </c>
    </row>
    <row r="10">
      <c r="A10" s="11" t="n">
        <v>8</v>
      </c>
      <c r="B10" s="12" t="inlineStr">
        <is>
          <t>Antoine Roussel</t>
        </is>
      </c>
      <c r="C10" s="12" t="inlineStr">
        <is>
          <t>Roussel BTP</t>
        </is>
      </c>
      <c r="D10" s="11" t="inlineStr">
        <is>
          <t>Facture</t>
        </is>
      </c>
      <c r="E10" s="11" t="inlineStr">
        <is>
          <t>FA-2026-008</t>
        </is>
      </c>
      <c r="F10" s="13" t="n">
        <v>46073</v>
      </c>
      <c r="G10" s="13" t="n">
        <v>46101</v>
      </c>
      <c r="H10" s="14" t="n">
        <v>6100</v>
      </c>
      <c r="I10" s="15" t="n">
        <v>0.2</v>
      </c>
      <c r="J10" s="14">
        <f>ROUND(H10/(1+I10),2)</f>
        <v/>
      </c>
      <c r="K10" s="8" t="inlineStr">
        <is>
          <t>Virement</t>
        </is>
      </c>
      <c r="L10" s="8" t="inlineStr">
        <is>
          <t>En retard</t>
        </is>
      </c>
      <c r="M10" s="11" t="n"/>
      <c r="N10" s="16">
        <f>IF(AND(L10&lt;&gt;"Payé",TODAY()&gt;G10),TODAY()-G10,0)</f>
        <v/>
      </c>
      <c r="O10" s="14">
        <f>IF(L10="Payé",H10,0)</f>
        <v/>
      </c>
      <c r="P10" s="14">
        <f>H10-O10</f>
        <v/>
      </c>
      <c r="Q10" s="10" t="inlineStr">
        <is>
          <t>2ème relance envoyée</t>
        </is>
      </c>
      <c r="R10" s="11">
        <f>MONTH(G10)</f>
        <v/>
      </c>
    </row>
    <row r="11">
      <c r="A11" s="3" t="n">
        <v>9</v>
      </c>
      <c r="B11" s="4" t="inlineStr">
        <is>
          <t>Chloé Perrin</t>
        </is>
      </c>
      <c r="C11" s="4" t="inlineStr">
        <is>
          <t>Perrin Frères</t>
        </is>
      </c>
      <c r="D11" s="3" t="inlineStr">
        <is>
          <t>Facture</t>
        </is>
      </c>
      <c r="E11" s="3" t="inlineStr">
        <is>
          <t>FA-2026-009</t>
        </is>
      </c>
      <c r="F11" s="5" t="n">
        <v>46086</v>
      </c>
      <c r="G11" s="5" t="n">
        <v>46117</v>
      </c>
      <c r="H11" s="6" t="n">
        <v>3900</v>
      </c>
      <c r="I11" s="7" t="n">
        <v>0.2</v>
      </c>
      <c r="J11" s="6">
        <f>ROUND(H11/(1+I11),2)</f>
        <v/>
      </c>
      <c r="K11" s="8" t="inlineStr">
        <is>
          <t>Carte bancaire</t>
        </is>
      </c>
      <c r="L11" s="8" t="inlineStr">
        <is>
          <t>En retard</t>
        </is>
      </c>
      <c r="M11" s="3" t="n"/>
      <c r="N11" s="9">
        <f>IF(AND(L11&lt;&gt;"Payé",TODAY()&gt;G11),TODAY()-G11,0)</f>
        <v/>
      </c>
      <c r="O11" s="6">
        <f>IF(L11="Payé",H11,0)</f>
        <v/>
      </c>
      <c r="P11" s="6">
        <f>H11-O11</f>
        <v/>
      </c>
      <c r="Q11" s="10" t="inlineStr">
        <is>
          <t>Litige en cours</t>
        </is>
      </c>
      <c r="R11" s="3">
        <f>MONTH(G11)</f>
        <v/>
      </c>
    </row>
    <row r="12">
      <c r="A12" s="17" t="inlineStr">
        <is>
          <t>TOTAL</t>
        </is>
      </c>
      <c r="B12" s="18" t="n"/>
      <c r="C12" s="18" t="n"/>
      <c r="D12" s="18" t="n"/>
      <c r="E12" s="18" t="n"/>
      <c r="F12" s="18" t="n"/>
      <c r="G12" s="18" t="n"/>
      <c r="H12" s="19">
        <f>SUM(H3:H11)</f>
        <v/>
      </c>
      <c r="I12" s="18" t="n"/>
      <c r="J12" s="19">
        <f>SUM(J3:J11)</f>
        <v/>
      </c>
      <c r="K12" s="18" t="n"/>
      <c r="L12" s="18" t="n"/>
      <c r="M12" s="18" t="n"/>
      <c r="N12" s="18" t="n"/>
      <c r="O12" s="19">
        <f>SUM(O3:O11)</f>
        <v/>
      </c>
      <c r="P12" s="19">
        <f>SUM(P3:P11)</f>
        <v/>
      </c>
      <c r="Q12" s="18" t="n"/>
      <c r="R12" s="18" t="n"/>
    </row>
  </sheetData>
  <autoFilter ref="A2:R11"/>
  <mergeCells count="2">
    <mergeCell ref="A1:R1"/>
    <mergeCell ref="A12:G12"/>
  </mergeCells>
  <conditionalFormatting sqref="A3:R11">
    <cfRule type="expression" priority="1" dxfId="0" stopIfTrue="1">
      <formula>$L3="En retard"</formula>
    </cfRule>
    <cfRule type="expression" priority="2" dxfId="1" stopIfTrue="1">
      <formula>$L3="Payé"</formula>
    </cfRule>
    <cfRule type="expression" priority="3" dxfId="2" stopIfTrue="1">
      <formula>$L3="À venir"</formula>
    </cfRule>
  </conditionalFormatting>
  <dataValidations count="2">
    <dataValidation sqref="L3:L11" showErrorMessage="1" showInputMessage="1" allowBlank="1" type="list">
      <formula1>"Payé,À venir,En retard"</formula1>
    </dataValidation>
    <dataValidation sqref="K3:K11" showErrorMessage="1" showInputMessage="1" allowBlank="1" type="list">
      <formula1>"Virement,Prélèvement,Carte bancaire,Chèque"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6" customWidth="1" min="3" max="3"/>
    <col width="16" customWidth="1" min="4" max="4"/>
  </cols>
  <sheetData>
    <row r="1" ht="26" customHeight="1">
      <c r="A1" s="20" t="inlineStr">
        <is>
          <t>SYNTHÈSE - PILOTAGE DES ÉCHÉANCES</t>
        </is>
      </c>
    </row>
    <row r="3">
      <c r="A3" s="21" t="inlineStr">
        <is>
          <t>INDICATEURS CLÉS</t>
        </is>
      </c>
    </row>
    <row r="4">
      <c r="A4" s="4" t="inlineStr">
        <is>
          <t>Total des montants TTC</t>
        </is>
      </c>
      <c r="B4" s="22" t="n"/>
      <c r="C4" s="23">
        <f>SUM(Echeancier!H3:H11)</f>
        <v/>
      </c>
    </row>
    <row r="5">
      <c r="A5" s="24" t="inlineStr">
        <is>
          <t>Total réglé</t>
        </is>
      </c>
      <c r="B5" s="22" t="n"/>
      <c r="C5" s="25">
        <f>SUM(Echeancier!O3:O11)</f>
        <v/>
      </c>
    </row>
    <row r="6">
      <c r="A6" s="4" t="inlineStr">
        <is>
          <t>Total restant à encaisser</t>
        </is>
      </c>
      <c r="B6" s="22" t="n"/>
      <c r="C6" s="23">
        <f>SUM(Echeancier!P3:P11)</f>
        <v/>
      </c>
    </row>
    <row r="7">
      <c r="A7" s="24" t="inlineStr">
        <is>
          <t>Nombre d'échéances payées</t>
        </is>
      </c>
      <c r="B7" s="22" t="n"/>
      <c r="C7" s="26">
        <f>COUNTIF(Echeancier!L3:L11,"Payé")</f>
        <v/>
      </c>
    </row>
    <row r="8">
      <c r="A8" s="4" t="inlineStr">
        <is>
          <t>Nombre d'échéances en retard</t>
        </is>
      </c>
      <c r="B8" s="22" t="n"/>
      <c r="C8" s="27">
        <f>COUNTIF(Echeancier!L3:L11,"En retard")</f>
        <v/>
      </c>
    </row>
    <row r="9">
      <c r="A9" s="24" t="inlineStr">
        <is>
          <t>Nombre d'échéances à venir</t>
        </is>
      </c>
      <c r="B9" s="22" t="n"/>
      <c r="C9" s="26">
        <f>COUNTIF(Echeancier!L3:L11,"À venir")</f>
        <v/>
      </c>
    </row>
    <row r="10">
      <c r="A10" s="4" t="inlineStr">
        <is>
          <t>Montant moyen par échéance</t>
        </is>
      </c>
      <c r="B10" s="22" t="n"/>
      <c r="C10" s="23">
        <f>AVERAGE(Echeancier!H3:H11)</f>
        <v/>
      </c>
    </row>
    <row r="11">
      <c r="A11" s="24" t="inlineStr">
        <is>
          <t>Taux de règlement global</t>
        </is>
      </c>
      <c r="B11" s="22" t="n"/>
      <c r="C11" s="28">
        <f>IFERROR(B5/B4,0)</f>
        <v/>
      </c>
    </row>
    <row r="12">
      <c r="A12" s="4" t="inlineStr">
        <is>
          <t>Taux d'échéances payées</t>
        </is>
      </c>
      <c r="B12" s="22" t="n"/>
      <c r="C12" s="29">
        <f>IFERROR(B7/COUNTA(Echeancier!L3:L11),0)</f>
        <v/>
      </c>
    </row>
    <row r="15">
      <c r="A15" s="21" t="inlineStr">
        <is>
          <t>RÉPARTITION DES STATUTS</t>
        </is>
      </c>
    </row>
    <row r="16">
      <c r="A16" s="30" t="inlineStr">
        <is>
          <t>Statut</t>
        </is>
      </c>
      <c r="B16" s="30" t="inlineStr">
        <is>
          <t>Nombre</t>
        </is>
      </c>
    </row>
    <row r="17">
      <c r="A17" s="31" t="inlineStr">
        <is>
          <t>Payé</t>
        </is>
      </c>
      <c r="B17" s="11">
        <f>COUNTIF(Echeancier!L3:L11,"Payé")</f>
        <v/>
      </c>
    </row>
    <row r="18">
      <c r="A18" s="31" t="inlineStr">
        <is>
          <t>À venir</t>
        </is>
      </c>
      <c r="B18" s="11">
        <f>COUNTIF(Echeancier!L3:L11,"À venir")</f>
        <v/>
      </c>
    </row>
    <row r="19">
      <c r="A19" s="31" t="inlineStr">
        <is>
          <t>En retard</t>
        </is>
      </c>
      <c r="B19" s="11">
        <f>COUNTIF(Echeancier!L3:L11,"En retard")</f>
        <v/>
      </c>
    </row>
    <row r="22">
      <c r="A22" s="21" t="inlineStr">
        <is>
          <t>MONTANTS PAR MOIS D'ÉCHÉANCE</t>
        </is>
      </c>
    </row>
    <row r="23">
      <c r="A23" s="2" t="inlineStr">
        <is>
          <t>Mois</t>
        </is>
      </c>
      <c r="B23" s="2" t="inlineStr">
        <is>
          <t>N° Mois</t>
        </is>
      </c>
      <c r="C23" s="2" t="inlineStr">
        <is>
          <t>Montant TTC</t>
        </is>
      </c>
      <c r="D23" s="2" t="inlineStr">
        <is>
          <t>Solde restant</t>
        </is>
      </c>
    </row>
    <row r="24">
      <c r="A24" s="3" t="inlineStr">
        <is>
          <t>Janvier</t>
        </is>
      </c>
      <c r="B24" s="3" t="n">
        <v>1</v>
      </c>
      <c r="C24" s="6">
        <f>SUMIFS(Echeancier!$H$3:$H$11,Echeancier!$R$3:$R$11,B24)</f>
        <v/>
      </c>
      <c r="D24" s="6">
        <f>SUMIFS(Echeancier!$P$3:$P$11,Echeancier!$R$3:$R$11,B24)</f>
        <v/>
      </c>
    </row>
    <row r="25">
      <c r="A25" s="32" t="inlineStr">
        <is>
          <t>Février</t>
        </is>
      </c>
      <c r="B25" s="32" t="n">
        <v>2</v>
      </c>
      <c r="C25" s="33">
        <f>SUMIFS(Echeancier!$H$3:$H$11,Echeancier!$R$3:$R$11,B25)</f>
        <v/>
      </c>
      <c r="D25" s="33">
        <f>SUMIFS(Echeancier!$P$3:$P$11,Echeancier!$R$3:$R$11,B25)</f>
        <v/>
      </c>
    </row>
    <row r="26">
      <c r="A26" s="3" t="inlineStr">
        <is>
          <t>Mars</t>
        </is>
      </c>
      <c r="B26" s="3" t="n">
        <v>3</v>
      </c>
      <c r="C26" s="6">
        <f>SUMIFS(Echeancier!$H$3:$H$11,Echeancier!$R$3:$R$11,B26)</f>
        <v/>
      </c>
      <c r="D26" s="6">
        <f>SUMIFS(Echeancier!$P$3:$P$11,Echeancier!$R$3:$R$11,B26)</f>
        <v/>
      </c>
    </row>
    <row r="27">
      <c r="A27" s="32" t="inlineStr">
        <is>
          <t>Avril</t>
        </is>
      </c>
      <c r="B27" s="32" t="n">
        <v>4</v>
      </c>
      <c r="C27" s="33">
        <f>SUMIFS(Echeancier!$H$3:$H$11,Echeancier!$R$3:$R$11,B27)</f>
        <v/>
      </c>
      <c r="D27" s="33">
        <f>SUMIFS(Echeancier!$P$3:$P$11,Echeancier!$R$3:$R$11,B27)</f>
        <v/>
      </c>
    </row>
    <row r="28">
      <c r="A28" s="3" t="inlineStr">
        <is>
          <t>Mai</t>
        </is>
      </c>
      <c r="B28" s="3" t="n">
        <v>5</v>
      </c>
      <c r="C28" s="6">
        <f>SUMIFS(Echeancier!$H$3:$H$11,Echeancier!$R$3:$R$11,B28)</f>
        <v/>
      </c>
      <c r="D28" s="6">
        <f>SUMIFS(Echeancier!$P$3:$P$11,Echeancier!$R$3:$R$11,B28)</f>
        <v/>
      </c>
    </row>
    <row r="29">
      <c r="A29" s="32" t="inlineStr">
        <is>
          <t>Juin</t>
        </is>
      </c>
      <c r="B29" s="32" t="n">
        <v>6</v>
      </c>
      <c r="C29" s="33">
        <f>SUMIFS(Echeancier!$H$3:$H$11,Echeancier!$R$3:$R$11,B29)</f>
        <v/>
      </c>
      <c r="D29" s="33">
        <f>SUMIFS(Echeancier!$P$3:$P$11,Echeancier!$R$3:$R$11,B29)</f>
        <v/>
      </c>
    </row>
    <row r="30">
      <c r="A30" s="3" t="inlineStr">
        <is>
          <t>Juillet</t>
        </is>
      </c>
      <c r="B30" s="3" t="n">
        <v>7</v>
      </c>
      <c r="C30" s="6">
        <f>SUMIFS(Echeancier!$H$3:$H$11,Echeancier!$R$3:$R$11,B30)</f>
        <v/>
      </c>
      <c r="D30" s="6">
        <f>SUMIFS(Echeancier!$P$3:$P$11,Echeancier!$R$3:$R$11,B30)</f>
        <v/>
      </c>
    </row>
    <row r="31">
      <c r="A31" s="32" t="inlineStr">
        <is>
          <t>Août</t>
        </is>
      </c>
      <c r="B31" s="32" t="n">
        <v>8</v>
      </c>
      <c r="C31" s="33">
        <f>SUMIFS(Echeancier!$H$3:$H$11,Echeancier!$R$3:$R$11,B31)</f>
        <v/>
      </c>
      <c r="D31" s="33">
        <f>SUMIFS(Echeancier!$P$3:$P$11,Echeancier!$R$3:$R$11,B31)</f>
        <v/>
      </c>
    </row>
    <row r="32">
      <c r="A32" s="3" t="inlineStr">
        <is>
          <t>Septembre</t>
        </is>
      </c>
      <c r="B32" s="3" t="n">
        <v>9</v>
      </c>
      <c r="C32" s="6">
        <f>SUMIFS(Echeancier!$H$3:$H$11,Echeancier!$R$3:$R$11,B32)</f>
        <v/>
      </c>
      <c r="D32" s="6">
        <f>SUMIFS(Echeancier!$P$3:$P$11,Echeancier!$R$3:$R$11,B32)</f>
        <v/>
      </c>
    </row>
    <row r="33">
      <c r="A33" s="32" t="inlineStr">
        <is>
          <t>Octobre</t>
        </is>
      </c>
      <c r="B33" s="32" t="n">
        <v>10</v>
      </c>
      <c r="C33" s="33">
        <f>SUMIFS(Echeancier!$H$3:$H$11,Echeancier!$R$3:$R$11,B33)</f>
        <v/>
      </c>
      <c r="D33" s="33">
        <f>SUMIFS(Echeancier!$P$3:$P$11,Echeancier!$R$3:$R$11,B33)</f>
        <v/>
      </c>
    </row>
    <row r="34">
      <c r="A34" s="3" t="inlineStr">
        <is>
          <t>Novembre</t>
        </is>
      </c>
      <c r="B34" s="3" t="n">
        <v>11</v>
      </c>
      <c r="C34" s="6">
        <f>SUMIFS(Echeancier!$H$3:$H$11,Echeancier!$R$3:$R$11,B34)</f>
        <v/>
      </c>
      <c r="D34" s="6">
        <f>SUMIFS(Echeancier!$P$3:$P$11,Echeancier!$R$3:$R$11,B34)</f>
        <v/>
      </c>
    </row>
    <row r="35">
      <c r="A35" s="32" t="inlineStr">
        <is>
          <t>Décembre</t>
        </is>
      </c>
      <c r="B35" s="32" t="n">
        <v>12</v>
      </c>
      <c r="C35" s="33">
        <f>SUMIFS(Echeancier!$H$3:$H$11,Echeancier!$R$3:$R$11,B35)</f>
        <v/>
      </c>
      <c r="D35" s="33">
        <f>SUMIFS(Echeancier!$P$3:$P$11,Echeancier!$R$3:$R$11,B35)</f>
        <v/>
      </c>
    </row>
  </sheetData>
  <mergeCells count="13">
    <mergeCell ref="A1:F1"/>
    <mergeCell ref="A3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5:B15"/>
    <mergeCell ref="A22:D2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26" customWidth="1" min="1" max="1"/>
    <col width="26" customWidth="1" min="2" max="2"/>
    <col width="26" customWidth="1" min="3" max="3"/>
    <col width="26" customWidth="1" min="4" max="4"/>
  </cols>
  <sheetData>
    <row r="1" ht="26" customHeight="1">
      <c r="A1" s="20" t="inlineStr">
        <is>
          <t>MODE D'EMPLOI - ÉCHÉANCIER DE PAIEMENT</t>
        </is>
      </c>
    </row>
    <row r="3">
      <c r="A3" s="34" t="inlineStr">
        <is>
          <t>1. Mise à jour du statut</t>
        </is>
      </c>
    </row>
    <row r="4" ht="34" customHeight="1">
      <c r="A4" s="35" t="inlineStr">
        <is>
          <t>Dans la feuille 'Echeancier', modifiez la colonne 'Statut' via la liste déroulante : Payé, À venir, En retard. Les colonnes calculées (Jours de retard, Montant réglé, Solde restant) se mettent à jour automatiquement.</t>
        </is>
      </c>
    </row>
    <row r="6">
      <c r="A6" s="34" t="inlineStr">
        <is>
          <t>2. Signification des couleurs</t>
        </is>
      </c>
    </row>
    <row r="7" ht="34" customHeight="1">
      <c r="A7" s="35" t="inlineStr">
        <is>
          <t>Fond rouge pâle = échéance en retard non réglée. Fond vert pâle = échéance payée. Fond bleu pâle = échéance à venir. Ces couleurs sont appliquées automatiquement par mise en forme conditionnelle.</t>
        </is>
      </c>
    </row>
    <row r="9">
      <c r="A9" s="34" t="inlineStr">
        <is>
          <t>3. Cellules de saisie</t>
        </is>
      </c>
    </row>
    <row r="10" ht="34" customHeight="1">
      <c r="A10" s="35" t="inlineStr">
        <is>
          <t>Les cellules à fond jaune pâle (#FFFBEB) sont destinées à la saisie manuelle : Mode de paiement, Statut, Commentaires. Ne modifiez pas les cellules à formules (colonnes calculées).</t>
        </is>
      </c>
    </row>
    <row r="12">
      <c r="A12" s="34" t="inlineStr">
        <is>
          <t>4. Formats de date et devise</t>
        </is>
      </c>
    </row>
    <row r="13" ht="34" customHeight="1">
      <c r="A13" s="35" t="inlineStr">
        <is>
          <t>Toutes les dates sont au format JJ/MM/AAAA (ex : 05/02/2026). Les montants sont au format monétaire français : 1 234,56 €. Respectez ces formats lors de la saisie de nouvelles lignes.</t>
        </is>
      </c>
    </row>
    <row r="15">
      <c r="A15" s="34" t="inlineStr">
        <is>
          <t>5. Ajout d'une nouvelle échéance</t>
        </is>
      </c>
    </row>
    <row r="16" ht="34" customHeight="1">
      <c r="A16" s="35" t="inlineStr">
        <is>
          <t>Insérez une ligne avant la ligne TOTAL, recopiez les formules des colonnes Montant HT, Jours de retard, Montant réglé, Solde restant et Mois depuis la ligne précédente.</t>
        </is>
      </c>
    </row>
    <row r="18">
      <c r="A18" s="34" t="inlineStr">
        <is>
          <t>6. Feuille Synthèse</t>
        </is>
      </c>
    </row>
    <row r="19" ht="34" customHeight="1">
      <c r="A19" s="35" t="inlineStr">
        <is>
          <t>Les indicateurs clés (totaux, taux de règlement, nombre d'échéances) et les graphiques se recalculent automatiquement à partir des données de la feuille Echeancier. Aucune saisie n'est nécessaire dans cette feuille.</t>
        </is>
      </c>
    </row>
    <row r="21">
      <c r="A21" s="34" t="inlineStr">
        <is>
          <t>7. Filtre automatique</t>
        </is>
      </c>
    </row>
    <row r="22" ht="34" customHeight="1">
      <c r="A22" s="35" t="inlineStr">
        <is>
          <t>Un filtre est activé sur la ligne d'en-tête de la feuille Echeancier : utilisez-le pour trier ou filtrer par client, statut ou mode de paiement.</t>
        </is>
      </c>
    </row>
  </sheetData>
  <mergeCells count="15">
    <mergeCell ref="A1:D1"/>
    <mergeCell ref="A3:D3"/>
    <mergeCell ref="A4:D4"/>
    <mergeCell ref="A6:D6"/>
    <mergeCell ref="A7:D7"/>
    <mergeCell ref="A9:D9"/>
    <mergeCell ref="A10:D10"/>
    <mergeCell ref="A12:D12"/>
    <mergeCell ref="A13:D13"/>
    <mergeCell ref="A15:D15"/>
    <mergeCell ref="A16:D16"/>
    <mergeCell ref="A18:D18"/>
    <mergeCell ref="A19:D19"/>
    <mergeCell ref="A21:D21"/>
    <mergeCell ref="A22:D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2026-07-01T12:03:33Z</dcterms:created>
  <dcterms:modified xmlns:dcterms="http://purl.org/dc/terms/" xmlns:xsi="http://www.w3.org/2001/XMLSchema-instance" xsi:type="dcterms:W3CDTF">2026-07-01T12:03:33Z</dcterms:modified>
</cp:coreProperties>
</file>