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tats des lieux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D/MM/YYYY"/>
    <numFmt numFmtId="165" formatCode="# ##0.00 €"/>
    <numFmt numFmtId="166" formatCode="0&quot;%&quot;"/>
    <numFmt numFmtId="167" formatCode="0.0&quot;%&quot;"/>
    <numFmt numFmtId="168" formatCode="0.0"/>
    <numFmt numFmtId="169" formatCode="0.0%"/>
  </numFmts>
  <fonts count="1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16A34A"/>
    </font>
    <font>
      <b val="1"/>
      <color rgb="00B45309"/>
    </font>
    <font>
      <b val="1"/>
      <color rgb="00DC2626"/>
    </font>
    <font>
      <b val="1"/>
      <color rgb="00FFFFFF"/>
      <sz val="10"/>
    </font>
    <font>
      <b val="1"/>
      <color rgb="00FFFFFF"/>
    </font>
    <font>
      <b val="1"/>
      <sz val="10"/>
    </font>
    <font>
      <b val="1"/>
    </font>
    <font>
      <b val="1"/>
      <color rgb="001E293B"/>
    </font>
    <font>
      <color rgb="001E293B"/>
    </font>
    <font>
      <b val="1"/>
      <color rgb="00FFFFFF"/>
      <sz val="9"/>
    </font>
    <font>
      <b val="1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65" fontId="7" fillId="5" borderId="1" applyAlignment="1" pivotButton="0" quotePrefix="0" xfId="0">
      <alignment horizontal="center" vertical="center" wrapText="1"/>
    </xf>
    <xf numFmtId="167" fontId="7" fillId="5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center" wrapText="1"/>
    </xf>
    <xf numFmtId="0" fontId="0" fillId="5" borderId="0" pivotButton="0" quotePrefix="0" xfId="0"/>
    <xf numFmtId="0" fontId="8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" fontId="3" fillId="6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8" fontId="0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center" vertical="center" wrapText="1"/>
    </xf>
    <xf numFmtId="1" fontId="0" fillId="6" borderId="1" applyAlignment="1" pivotButton="0" quotePrefix="0" xfId="0">
      <alignment horizontal="center" vertical="center" wrapText="1"/>
    </xf>
    <xf numFmtId="169" fontId="3" fillId="6" borderId="1" applyAlignment="1" pivotButton="0" quotePrefix="0" xfId="0">
      <alignment horizontal="center" vertical="center" wrapText="1"/>
    </xf>
    <xf numFmtId="169" fontId="5" fillId="6" borderId="1" applyAlignment="1" pivotButton="0" quotePrefix="0" xfId="0">
      <alignment horizontal="center" vertical="center" wrapText="1"/>
    </xf>
    <xf numFmtId="0" fontId="6" fillId="5" borderId="0" applyAlignment="1" pivotButton="0" quotePrefix="0" xfId="0">
      <alignment horizontal="left" vertical="center" wrapText="1"/>
    </xf>
    <xf numFmtId="0" fontId="6" fillId="5" borderId="0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0" fillId="6" borderId="1" applyAlignment="1" pivotButton="0" quotePrefix="0" xfId="0">
      <alignment horizontal="center" vertical="center" wrapText="1"/>
    </xf>
    <xf numFmtId="0" fontId="12" fillId="2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11" fillId="6" borderId="1" applyAlignment="1" pivotButton="0" quotePrefix="0" xfId="0">
      <alignment horizontal="center" vertical="center" wrapText="1"/>
    </xf>
    <xf numFmtId="168" fontId="0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left" vertical="center" wrapText="1"/>
    </xf>
    <xf numFmtId="168" fontId="0" fillId="3" borderId="1" applyAlignment="1" pivotButton="0" quotePrefix="0" xfId="0">
      <alignment horizontal="center" vertical="center" wrapText="1"/>
    </xf>
    <xf numFmtId="0" fontId="9" fillId="0" borderId="0" pivotButton="0" quotePrefix="0" xfId="0"/>
    <xf numFmtId="0" fontId="6" fillId="5" borderId="1" applyAlignment="1" pivotButton="0" quotePrefix="0" xfId="0">
      <alignment horizontal="left" vertical="center" wrapText="1"/>
    </xf>
    <xf numFmtId="0" fontId="13" fillId="3" borderId="1" applyAlignment="1" pivotButton="0" quotePrefix="0" xfId="0">
      <alignment horizontal="left" vertical="center" wrapText="1"/>
    </xf>
    <xf numFmtId="0" fontId="14" fillId="3" borderId="1" applyAlignment="1" pivotButton="0" quotePrefix="0" xfId="0">
      <alignment horizontal="left" vertical="center" wrapText="1"/>
    </xf>
    <xf numFmtId="0" fontId="13" fillId="4" borderId="1" applyAlignment="1" pivotButton="0" quotePrefix="0" xfId="0">
      <alignment horizontal="left" vertical="center" wrapText="1"/>
    </xf>
    <xf numFmtId="0" fontId="1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dossiers par ville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'Synthèse'!H16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'Synthèse'!$G$17:$G$26</f>
            </numRef>
          </cat>
          <val>
            <numRef>
              <f>'Synthèse'!$H$17:$H$26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Ville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dossier</a:t>
            </a:r>
          </a:p>
        </rich>
      </tx>
    </title>
    <plotArea>
      <pieChart>
        <varyColors val="1"/>
        <ser>
          <idx val="0"/>
          <order val="0"/>
          <tx>
            <strRef>
              <f>'Synthèse'!B50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'Synthèse'!$A$51:$A$53</f>
            </numRef>
          </cat>
          <val>
            <numRef>
              <f>'Synthèse'!$B$51:$B$53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Indice de conformité par locataire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'Synthèse'!F50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'Synthèse'!$E$51:$E$60</f>
            </numRef>
          </cat>
          <val>
            <numRef>
              <f>'Synthèse'!$F$51:$F$60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Indice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4" customWidth="1" min="4" max="4"/>
    <col width="28" customWidth="1" min="5" max="5"/>
    <col width="14" customWidth="1" min="6" max="6"/>
    <col width="10" customWidth="1" min="7" max="7"/>
    <col width="10" customWidth="1" min="8" max="8"/>
    <col width="14" customWidth="1" min="9" max="9"/>
    <col width="18" customWidth="1" min="10" max="10"/>
    <col width="14" customWidth="1" min="11" max="11"/>
    <col width="16" customWidth="1" min="12" max="12"/>
    <col width="12" customWidth="1" min="13" max="13"/>
    <col width="18" customWidth="1" min="14" max="14"/>
    <col width="30" customWidth="1" min="15" max="15"/>
    <col width="22" customWidth="1" min="16" max="16"/>
    <col width="14" customWidth="1" min="17" max="17"/>
    <col width="16" customWidth="1" min="18" max="18"/>
    <col width="16" customWidth="1" min="19" max="19"/>
  </cols>
  <sheetData>
    <row r="1" ht="20" customHeight="1">
      <c r="A1" s="1" t="inlineStr">
        <is>
          <t>ÉTAT DES LIEUX D'ENTRÉE — SUIVI DES DOSSIERS LOCATAIRES</t>
        </is>
      </c>
    </row>
    <row r="2" ht="36" customHeight="1">
      <c r="A2" s="2" t="inlineStr">
        <is>
          <t>Réf. état
des lieux</t>
        </is>
      </c>
      <c r="B2" s="2" t="inlineStr">
        <is>
          <t>Date de
l'état des lieux</t>
        </is>
      </c>
      <c r="C2" s="2" t="inlineStr">
        <is>
          <t>Nom du
locataire</t>
        </is>
      </c>
      <c r="D2" s="2" t="inlineStr">
        <is>
          <t>Prénom du
locataire</t>
        </is>
      </c>
      <c r="E2" s="2" t="inlineStr">
        <is>
          <t>Adresse du
logement</t>
        </is>
      </c>
      <c r="F2" s="2" t="inlineStr">
        <is>
          <t>Ville</t>
        </is>
      </c>
      <c r="G2" s="2" t="inlineStr">
        <is>
          <t>Type
de bien</t>
        </is>
      </c>
      <c r="H2" s="2" t="inlineStr">
        <is>
          <t>Surface
(m²)</t>
        </is>
      </c>
      <c r="I2" s="2" t="inlineStr">
        <is>
          <t>Loyer mensuel
(€)</t>
        </is>
      </c>
      <c r="J2" s="2" t="inlineStr">
        <is>
          <t>Dépôt de garantie
(€)</t>
        </is>
      </c>
      <c r="K2" s="2" t="inlineStr">
        <is>
          <t>Date
d'entrée</t>
        </is>
      </c>
      <c r="L2" s="2" t="inlineStr">
        <is>
          <t>État général
du logement</t>
        </is>
      </c>
      <c r="M2" s="2" t="inlineStr">
        <is>
          <t>Nombre
d'anomalies</t>
        </is>
      </c>
      <c r="N2" s="2" t="inlineStr">
        <is>
          <t>Montant estimé
réparations (€)</t>
        </is>
      </c>
      <c r="O2" s="2" t="inlineStr">
        <is>
          <t>Remarques</t>
        </is>
      </c>
      <c r="P2" s="2" t="inlineStr">
        <is>
          <t>Statut
du dossier</t>
        </is>
      </c>
      <c r="Q2" s="2" t="inlineStr">
        <is>
          <t>Conformité
RGPD</t>
        </is>
      </c>
      <c r="R2" s="2" t="inlineStr">
        <is>
          <t>Indice de
conformité (%)</t>
        </is>
      </c>
      <c r="S2" s="2" t="inlineStr">
        <is>
          <t>Présence
des clés remises</t>
        </is>
      </c>
    </row>
    <row r="3">
      <c r="A3" s="3" t="inlineStr">
        <is>
          <t>EDL-2026-001</t>
        </is>
      </c>
      <c r="B3" s="4" t="inlineStr">
        <is>
          <t>05/01/2026</t>
        </is>
      </c>
      <c r="C3" s="3" t="inlineStr">
        <is>
          <t>Dupont</t>
        </is>
      </c>
      <c r="D3" s="3" t="inlineStr">
        <is>
          <t>Marie</t>
        </is>
      </c>
      <c r="E3" s="5" t="inlineStr">
        <is>
          <t>12 rue de la Paix</t>
        </is>
      </c>
      <c r="F3" s="3" t="inlineStr">
        <is>
          <t>Paris</t>
        </is>
      </c>
      <c r="G3" s="3" t="inlineStr">
        <is>
          <t>Studio</t>
        </is>
      </c>
      <c r="H3" s="6" t="n">
        <v>28</v>
      </c>
      <c r="I3" s="7" t="n">
        <v>950</v>
      </c>
      <c r="J3" s="7" t="n">
        <v>1900</v>
      </c>
      <c r="K3" s="4" t="inlineStr">
        <is>
          <t>01/02/2026</t>
        </is>
      </c>
      <c r="L3" s="3" t="inlineStr">
        <is>
          <t>Bon</t>
        </is>
      </c>
      <c r="M3" s="6" t="n">
        <v>1</v>
      </c>
      <c r="N3" s="7" t="n">
        <v>120</v>
      </c>
      <c r="O3" s="5" t="inlineStr">
        <is>
          <t>Légère trace sur mur salon</t>
        </is>
      </c>
      <c r="P3" s="8" t="inlineStr">
        <is>
          <t>Complet</t>
        </is>
      </c>
      <c r="Q3" s="8" t="inlineStr">
        <is>
          <t>Oui</t>
        </is>
      </c>
      <c r="R3" s="9">
        <f>IF(AND(P3="Complet",Q3="Oui",S3="Oui",M3&lt;=2),100,IF(OR(P3="À compléter",Q3="Non"),50,75))</f>
        <v/>
      </c>
    </row>
    <row r="4">
      <c r="A4" s="10" t="inlineStr">
        <is>
          <t>EDL-2026-002</t>
        </is>
      </c>
      <c r="B4" s="11" t="inlineStr">
        <is>
          <t>10/01/2026</t>
        </is>
      </c>
      <c r="C4" s="10" t="inlineStr">
        <is>
          <t>Martin</t>
        </is>
      </c>
      <c r="D4" s="10" t="inlineStr">
        <is>
          <t>Julien</t>
        </is>
      </c>
      <c r="E4" s="12" t="inlineStr">
        <is>
          <t>45 avenue Jean Jaurès</t>
        </is>
      </c>
      <c r="F4" s="10" t="inlineStr">
        <is>
          <t>Lyon</t>
        </is>
      </c>
      <c r="G4" s="10" t="inlineStr">
        <is>
          <t>T2</t>
        </is>
      </c>
      <c r="H4" s="13" t="n">
        <v>42</v>
      </c>
      <c r="I4" s="14" t="n">
        <v>780</v>
      </c>
      <c r="J4" s="14" t="n">
        <v>1560</v>
      </c>
      <c r="K4" s="11" t="inlineStr">
        <is>
          <t>15/01/2026</t>
        </is>
      </c>
      <c r="L4" s="10" t="inlineStr">
        <is>
          <t>Bon</t>
        </is>
      </c>
      <c r="M4" s="13" t="n">
        <v>1</v>
      </c>
      <c r="N4" s="14" t="n">
        <v>80</v>
      </c>
      <c r="O4" s="12" t="inlineStr">
        <is>
          <t>Poignée de porte à changer</t>
        </is>
      </c>
      <c r="P4" s="8" t="inlineStr">
        <is>
          <t>Complet</t>
        </is>
      </c>
      <c r="Q4" s="8" t="inlineStr">
        <is>
          <t>Oui</t>
        </is>
      </c>
      <c r="R4" s="15">
        <f>IF(AND(P4="Complet",Q4="Oui",S4="Oui",M4&lt;=2),100,IF(OR(P4="À compléter",Q4="Non"),50,75))</f>
        <v/>
      </c>
    </row>
    <row r="5">
      <c r="A5" s="3" t="inlineStr">
        <is>
          <t>EDL-2026-003</t>
        </is>
      </c>
      <c r="B5" s="4" t="inlineStr">
        <is>
          <t>12/01/2026</t>
        </is>
      </c>
      <c r="C5" s="3" t="inlineStr">
        <is>
          <t>Bernard</t>
        </is>
      </c>
      <c r="D5" s="3" t="inlineStr">
        <is>
          <t>Sophie</t>
        </is>
      </c>
      <c r="E5" s="5" t="inlineStr">
        <is>
          <t>8 boulevard Michelet</t>
        </is>
      </c>
      <c r="F5" s="3" t="inlineStr">
        <is>
          <t>Marseille</t>
        </is>
      </c>
      <c r="G5" s="3" t="inlineStr">
        <is>
          <t>T3</t>
        </is>
      </c>
      <c r="H5" s="6" t="n">
        <v>65</v>
      </c>
      <c r="I5" s="7" t="n">
        <v>1050</v>
      </c>
      <c r="J5" s="7" t="n">
        <v>2100</v>
      </c>
      <c r="K5" s="4" t="inlineStr">
        <is>
          <t>01/02/2026</t>
        </is>
      </c>
      <c r="L5" s="3" t="inlineStr">
        <is>
          <t>Moyen</t>
        </is>
      </c>
      <c r="M5" s="6" t="n">
        <v>3</v>
      </c>
      <c r="N5" s="7" t="n">
        <v>350</v>
      </c>
      <c r="O5" s="5" t="inlineStr">
        <is>
          <t>Carrelage fissuré, peinture écaillée</t>
        </is>
      </c>
      <c r="P5" s="16" t="inlineStr">
        <is>
          <t>En attente de signature</t>
        </is>
      </c>
      <c r="Q5" s="8" t="inlineStr">
        <is>
          <t>Oui</t>
        </is>
      </c>
      <c r="R5" s="9">
        <f>IF(AND(P5="Complet",Q5="Oui",S5="Oui",M5&lt;=2),100,IF(OR(P5="À compléter",Q5="Non"),50,75))</f>
        <v/>
      </c>
    </row>
    <row r="6">
      <c r="A6" s="10" t="inlineStr">
        <is>
          <t>EDL-2026-004</t>
        </is>
      </c>
      <c r="B6" s="11" t="inlineStr">
        <is>
          <t>15/01/2026</t>
        </is>
      </c>
      <c r="C6" s="10" t="inlineStr">
        <is>
          <t>Petit</t>
        </is>
      </c>
      <c r="D6" s="10" t="inlineStr">
        <is>
          <t>Thomas</t>
        </is>
      </c>
      <c r="E6" s="12" t="inlineStr">
        <is>
          <t>22 chemin des Capucines</t>
        </is>
      </c>
      <c r="F6" s="10" t="inlineStr">
        <is>
          <t>Toulouse</t>
        </is>
      </c>
      <c r="G6" s="10" t="inlineStr">
        <is>
          <t>Maison</t>
        </is>
      </c>
      <c r="H6" s="13" t="n">
        <v>95</v>
      </c>
      <c r="I6" s="14" t="n">
        <v>1400</v>
      </c>
      <c r="J6" s="14" t="n">
        <v>2800</v>
      </c>
      <c r="K6" s="11" t="inlineStr">
        <is>
          <t>15/01/2026</t>
        </is>
      </c>
      <c r="L6" s="10" t="inlineStr">
        <is>
          <t>Très bon</t>
        </is>
      </c>
      <c r="M6" s="13" t="n">
        <v>0</v>
      </c>
      <c r="N6" s="14" t="n">
        <v>0</v>
      </c>
      <c r="O6" s="12" t="inlineStr">
        <is>
          <t>Aucune réserve</t>
        </is>
      </c>
      <c r="P6" s="8" t="inlineStr">
        <is>
          <t>Complet</t>
        </is>
      </c>
      <c r="Q6" s="8" t="inlineStr">
        <is>
          <t>Oui</t>
        </is>
      </c>
      <c r="R6" s="15">
        <f>IF(AND(P6="Complet",Q6="Oui",S6="Oui",M6&lt;=2),100,IF(OR(P6="À compléter",Q6="Non"),50,75))</f>
        <v/>
      </c>
    </row>
    <row r="7">
      <c r="A7" s="3" t="inlineStr">
        <is>
          <t>EDL-2026-005</t>
        </is>
      </c>
      <c r="B7" s="4" t="inlineStr">
        <is>
          <t>20/01/2026</t>
        </is>
      </c>
      <c r="C7" s="3" t="inlineStr">
        <is>
          <t>Robert</t>
        </is>
      </c>
      <c r="D7" s="3" t="inlineStr">
        <is>
          <t>Camille</t>
        </is>
      </c>
      <c r="E7" s="5" t="inlineStr">
        <is>
          <t>3 rue du Château d'Eau</t>
        </is>
      </c>
      <c r="F7" s="3" t="inlineStr">
        <is>
          <t>Bordeaux</t>
        </is>
      </c>
      <c r="G7" s="3" t="inlineStr">
        <is>
          <t>Studio</t>
        </is>
      </c>
      <c r="H7" s="6" t="n">
        <v>25</v>
      </c>
      <c r="I7" s="7" t="n">
        <v>680</v>
      </c>
      <c r="J7" s="7" t="n">
        <v>1360</v>
      </c>
      <c r="K7" s="4" t="inlineStr">
        <is>
          <t>01/02/2026</t>
        </is>
      </c>
      <c r="L7" s="3" t="inlineStr">
        <is>
          <t>Très bon</t>
        </is>
      </c>
      <c r="M7" s="6" t="n">
        <v>0</v>
      </c>
      <c r="N7" s="7" t="n">
        <v>0</v>
      </c>
      <c r="O7" s="5" t="inlineStr">
        <is>
          <t>Logement impeccable</t>
        </is>
      </c>
      <c r="P7" s="8" t="inlineStr">
        <is>
          <t>Complet</t>
        </is>
      </c>
      <c r="Q7" s="8" t="inlineStr">
        <is>
          <t>Oui</t>
        </is>
      </c>
      <c r="R7" s="9">
        <f>IF(AND(P7="Complet",Q7="Oui",S7="Oui",M7&lt;=2),100,IF(OR(P7="À compléter",Q7="Non"),50,75))</f>
        <v/>
      </c>
    </row>
    <row r="8">
      <c r="A8" s="10" t="inlineStr">
        <is>
          <t>EDL-2026-006</t>
        </is>
      </c>
      <c r="B8" s="11" t="inlineStr">
        <is>
          <t>22/01/2026</t>
        </is>
      </c>
      <c r="C8" s="10" t="inlineStr">
        <is>
          <t>Leroy</t>
        </is>
      </c>
      <c r="D8" s="10" t="inlineStr">
        <is>
          <t>Nicolas</t>
        </is>
      </c>
      <c r="E8" s="12" t="inlineStr">
        <is>
          <t>18 rue Faidherbe</t>
        </is>
      </c>
      <c r="F8" s="10" t="inlineStr">
        <is>
          <t>Lille</t>
        </is>
      </c>
      <c r="G8" s="10" t="inlineStr">
        <is>
          <t>T2</t>
        </is>
      </c>
      <c r="H8" s="13" t="n">
        <v>38</v>
      </c>
      <c r="I8" s="14" t="n">
        <v>720</v>
      </c>
      <c r="J8" s="14" t="n">
        <v>1440</v>
      </c>
      <c r="K8" s="11" t="inlineStr">
        <is>
          <t>01/02/2026</t>
        </is>
      </c>
      <c r="L8" s="10" t="inlineStr">
        <is>
          <t>Moyen</t>
        </is>
      </c>
      <c r="M8" s="13" t="n">
        <v>2</v>
      </c>
      <c r="N8" s="14" t="n">
        <v>200</v>
      </c>
      <c r="O8" s="12" t="inlineStr">
        <is>
          <t>Fenêtre double vitrage défectueuse</t>
        </is>
      </c>
      <c r="P8" s="17" t="inlineStr">
        <is>
          <t>À compléter</t>
        </is>
      </c>
      <c r="Q8" s="17" t="inlineStr">
        <is>
          <t>Non</t>
        </is>
      </c>
      <c r="R8" s="15">
        <f>IF(AND(P8="Complet",Q8="Oui",S8="Oui",M8&lt;=2),100,IF(OR(P8="À compléter",Q8="Non"),50,75))</f>
        <v/>
      </c>
    </row>
    <row r="9">
      <c r="A9" s="3" t="inlineStr">
        <is>
          <t>EDL-2026-007</t>
        </is>
      </c>
      <c r="B9" s="4" t="inlineStr">
        <is>
          <t>25/01/2026</t>
        </is>
      </c>
      <c r="C9" s="3" t="inlineStr">
        <is>
          <t>Moreau</t>
        </is>
      </c>
      <c r="D9" s="3" t="inlineStr">
        <is>
          <t>Léa</t>
        </is>
      </c>
      <c r="E9" s="5" t="inlineStr">
        <is>
          <t>6 quai de la Fosse</t>
        </is>
      </c>
      <c r="F9" s="3" t="inlineStr">
        <is>
          <t>Nantes</t>
        </is>
      </c>
      <c r="G9" s="3" t="inlineStr">
        <is>
          <t>T3</t>
        </is>
      </c>
      <c r="H9" s="6" t="n">
        <v>58</v>
      </c>
      <c r="I9" s="7" t="n">
        <v>980</v>
      </c>
      <c r="J9" s="7" t="n">
        <v>1960</v>
      </c>
      <c r="K9" s="4" t="inlineStr">
        <is>
          <t>01/03/2026</t>
        </is>
      </c>
      <c r="L9" s="3" t="inlineStr">
        <is>
          <t>Bon</t>
        </is>
      </c>
      <c r="M9" s="6" t="n">
        <v>1</v>
      </c>
      <c r="N9" s="7" t="n">
        <v>90</v>
      </c>
      <c r="O9" s="5" t="inlineStr">
        <is>
          <t>Robinet cuisine à vérifier</t>
        </is>
      </c>
      <c r="P9" s="8" t="inlineStr">
        <is>
          <t>Complet</t>
        </is>
      </c>
      <c r="Q9" s="8" t="inlineStr">
        <is>
          <t>Oui</t>
        </is>
      </c>
      <c r="R9" s="9">
        <f>IF(AND(P9="Complet",Q9="Oui",S9="Oui",M9&lt;=2),100,IF(OR(P9="À compléter",Q9="Non"),50,75))</f>
        <v/>
      </c>
    </row>
    <row r="10">
      <c r="A10" s="10" t="inlineStr">
        <is>
          <t>EDL-2026-008</t>
        </is>
      </c>
      <c r="B10" s="11" t="inlineStr">
        <is>
          <t>28/01/2026</t>
        </is>
      </c>
      <c r="C10" s="10" t="inlineStr">
        <is>
          <t>Simon</t>
        </is>
      </c>
      <c r="D10" s="10" t="inlineStr">
        <is>
          <t>Antoine</t>
        </is>
      </c>
      <c r="E10" s="12" t="inlineStr">
        <is>
          <t>34 avenue des Vosges</t>
        </is>
      </c>
      <c r="F10" s="10" t="inlineStr">
        <is>
          <t>Strasbourg</t>
        </is>
      </c>
      <c r="G10" s="10" t="inlineStr">
        <is>
          <t>T1</t>
        </is>
      </c>
      <c r="H10" s="13" t="n">
        <v>32</v>
      </c>
      <c r="I10" s="14" t="n">
        <v>650</v>
      </c>
      <c r="J10" s="14" t="n">
        <v>1300</v>
      </c>
      <c r="K10" s="11" t="inlineStr">
        <is>
          <t>01/02/2026</t>
        </is>
      </c>
      <c r="L10" s="10" t="inlineStr">
        <is>
          <t>Bon</t>
        </is>
      </c>
      <c r="M10" s="13" t="n">
        <v>0</v>
      </c>
      <c r="N10" s="14" t="n">
        <v>0</v>
      </c>
      <c r="O10" s="12" t="inlineStr">
        <is>
          <t>Clés remises en main propre</t>
        </is>
      </c>
      <c r="P10" s="8" t="inlineStr">
        <is>
          <t>Complet</t>
        </is>
      </c>
      <c r="Q10" s="8" t="inlineStr">
        <is>
          <t>Oui</t>
        </is>
      </c>
      <c r="R10" s="15">
        <f>IF(AND(P10="Complet",Q10="Oui",S10="Oui",M10&lt;=2),100,IF(OR(P10="À compléter",Q10="Non"),50,75))</f>
        <v/>
      </c>
    </row>
    <row r="11">
      <c r="A11" s="3" t="inlineStr">
        <is>
          <t>EDL-2026-009</t>
        </is>
      </c>
      <c r="B11" s="4" t="inlineStr">
        <is>
          <t>30/01/2026</t>
        </is>
      </c>
      <c r="C11" s="3" t="inlineStr">
        <is>
          <t>Laurent</t>
        </is>
      </c>
      <c r="D11" s="3" t="inlineStr">
        <is>
          <t>Chloé</t>
        </is>
      </c>
      <c r="E11" s="5" t="inlineStr">
        <is>
          <t>9 rue de la Monnaie</t>
        </is>
      </c>
      <c r="F11" s="3" t="inlineStr">
        <is>
          <t>Rennes</t>
        </is>
      </c>
      <c r="G11" s="3" t="inlineStr">
        <is>
          <t>Studio</t>
        </is>
      </c>
      <c r="H11" s="6" t="n">
        <v>26</v>
      </c>
      <c r="I11" s="7" t="n">
        <v>620</v>
      </c>
      <c r="J11" s="7" t="n">
        <v>1240</v>
      </c>
      <c r="K11" s="4" t="inlineStr">
        <is>
          <t>15/02/2026</t>
        </is>
      </c>
      <c r="L11" s="3" t="inlineStr">
        <is>
          <t>À reprendre</t>
        </is>
      </c>
      <c r="M11" s="6" t="n">
        <v>4</v>
      </c>
      <c r="N11" s="7" t="n">
        <v>480</v>
      </c>
      <c r="O11" s="5" t="inlineStr">
        <is>
          <t>Peinture dégradée, moisissures WC</t>
        </is>
      </c>
      <c r="P11" s="17" t="inlineStr">
        <is>
          <t>À compléter</t>
        </is>
      </c>
      <c r="Q11" s="17" t="inlineStr">
        <is>
          <t>Non</t>
        </is>
      </c>
      <c r="R11" s="9">
        <f>IF(AND(P11="Complet",Q11="Oui",S11="Oui",M11&lt;=2),100,IF(OR(P11="À compléter",Q11="Non"),50,75))</f>
        <v/>
      </c>
    </row>
    <row r="12">
      <c r="A12" s="10" t="inlineStr">
        <is>
          <t>EDL-2026-010</t>
        </is>
      </c>
      <c r="B12" s="11" t="inlineStr">
        <is>
          <t>02/02/2026</t>
        </is>
      </c>
      <c r="C12" s="10" t="inlineStr">
        <is>
          <t>Fournier</t>
        </is>
      </c>
      <c r="D12" s="10" t="inlineStr">
        <is>
          <t>Maxime</t>
        </is>
      </c>
      <c r="E12" s="12" t="inlineStr">
        <is>
          <t>27 rue de la Comédie</t>
        </is>
      </c>
      <c r="F12" s="10" t="inlineStr">
        <is>
          <t>Montpellier</t>
        </is>
      </c>
      <c r="G12" s="10" t="inlineStr">
        <is>
          <t>T2</t>
        </is>
      </c>
      <c r="H12" s="13" t="n">
        <v>44</v>
      </c>
      <c r="I12" s="14" t="n">
        <v>840</v>
      </c>
      <c r="J12" s="14" t="n">
        <v>1680</v>
      </c>
      <c r="K12" s="11" t="inlineStr">
        <is>
          <t>01/03/2026</t>
        </is>
      </c>
      <c r="L12" s="10" t="inlineStr">
        <is>
          <t>Bon</t>
        </is>
      </c>
      <c r="M12" s="13" t="n">
        <v>2</v>
      </c>
      <c r="N12" s="14" t="n">
        <v>150</v>
      </c>
      <c r="O12" s="12" t="inlineStr">
        <is>
          <t>Volet roulant bloqué</t>
        </is>
      </c>
      <c r="P12" s="16" t="inlineStr">
        <is>
          <t>En attente de signature</t>
        </is>
      </c>
      <c r="Q12" s="8" t="inlineStr">
        <is>
          <t>Oui</t>
        </is>
      </c>
      <c r="R12" s="15">
        <f>IF(AND(P12="Complet",Q12="Oui",S12="Oui",M12&lt;=2),100,IF(OR(P12="À compléter",Q12="Non"),50,75))</f>
        <v/>
      </c>
    </row>
    <row r="13">
      <c r="A13" s="18" t="inlineStr">
        <is>
          <t>TOTAUX / MOYENNES</t>
        </is>
      </c>
      <c r="B13" s="19" t="n"/>
      <c r="C13" s="19" t="n"/>
      <c r="D13" s="19" t="n"/>
      <c r="E13" s="19" t="n"/>
      <c r="F13" s="19" t="n"/>
      <c r="G13" s="19" t="n"/>
      <c r="H13" s="19" t="n"/>
      <c r="I13" s="19" t="n"/>
      <c r="J13" s="19" t="n"/>
      <c r="M13" s="19" t="n"/>
      <c r="N13" s="20">
        <f>SUM(N3:N12)</f>
        <v/>
      </c>
      <c r="O13" s="19" t="n"/>
      <c r="P13" s="19" t="n"/>
      <c r="Q13" s="19" t="n"/>
      <c r="R13" s="21">
        <f>ROUND(AVERAGE(R3:R12),1)</f>
        <v/>
      </c>
      <c r="S13" s="19" t="n"/>
    </row>
  </sheetData>
  <mergeCells count="2">
    <mergeCell ref="A1:S1"/>
    <mergeCell ref="A13:H13"/>
  </mergeCells>
  <dataValidations count="5">
    <dataValidation sqref="P3:P12" showErrorMessage="1" showInputMessage="1" allowBlank="1" type="list">
      <formula1>"Complet,En attente de signature,À compléter"</formula1>
    </dataValidation>
    <dataValidation sqref="Q3:Q12" showErrorMessage="1" showInputMessage="1" allowBlank="1" type="list">
      <formula1>"Oui,Non"</formula1>
    </dataValidation>
    <dataValidation sqref="S3:S12" showErrorMessage="1" showInputMessage="1" allowBlank="1" type="list">
      <formula1>"Oui,Non"</formula1>
    </dataValidation>
    <dataValidation sqref="L3:L12" showErrorMessage="1" showInputMessage="1" allowBlank="1" type="list">
      <formula1>"Très bon,Bon,Moyen,À reprendre"</formula1>
    </dataValidation>
    <dataValidation sqref="G3:G12" showErrorMessage="1" showInputMessage="1" allowBlank="1" type="list">
      <formula1>"Studio,T1,T2,T3,Maison,Appartement"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4" customWidth="1" min="2" max="2"/>
    <col width="18" customWidth="1" min="3" max="3"/>
    <col width="4" customWidth="1" min="4" max="4"/>
    <col width="4" customWidth="1" min="5" max="5"/>
    <col width="4" customWidth="1" min="6" max="6"/>
    <col width="16" customWidth="1" min="7" max="7"/>
    <col width="12" customWidth="1" min="8" max="8"/>
    <col width="16" customWidth="1" min="9" max="9"/>
    <col width="20" customWidth="1" min="10" max="10"/>
    <col width="4" customWidth="1" min="11" max="11"/>
    <col width="4" customWidth="1" min="12" max="12"/>
  </cols>
  <sheetData>
    <row r="1" ht="22" customHeight="1">
      <c r="A1" s="1" t="inlineStr">
        <is>
          <t>SYNTHÈSE — TABLEAU DE BORD ÉTATS DES LIEUX</t>
        </is>
      </c>
    </row>
    <row r="3">
      <c r="A3" s="22" t="inlineStr">
        <is>
          <t>INDICATEURS CLÉS</t>
        </is>
      </c>
      <c r="B3" s="23" t="n"/>
      <c r="C3" s="23" t="n"/>
      <c r="D3" s="23" t="n"/>
    </row>
    <row r="4">
      <c r="A4" s="24" t="inlineStr">
        <is>
          <t>Nombre total d'états des lieux</t>
        </is>
      </c>
      <c r="B4" s="25" t="n"/>
      <c r="C4" s="26">
        <f>COUNTA('États des lieux'!A3:A12)</f>
        <v/>
      </c>
      <c r="D4" s="25" t="n"/>
    </row>
    <row r="5">
      <c r="A5" s="27" t="inlineStr">
        <is>
          <t>Dossiers complets</t>
        </is>
      </c>
      <c r="B5" s="28" t="n"/>
      <c r="C5" s="26">
        <f>COUNTIF('États des lieux'!P3:P12,"Complet")</f>
        <v/>
      </c>
      <c r="D5" s="28" t="n"/>
    </row>
    <row r="6">
      <c r="A6" s="24" t="inlineStr">
        <is>
          <t>Dossiers à compléter</t>
        </is>
      </c>
      <c r="B6" s="25" t="n"/>
      <c r="C6" s="26">
        <f>COUNTIF('États des lieux'!P3:P12,"À compléter")</f>
        <v/>
      </c>
      <c r="D6" s="25" t="n"/>
    </row>
    <row r="7">
      <c r="A7" s="27" t="inlineStr">
        <is>
          <t>En attente de signature</t>
        </is>
      </c>
      <c r="B7" s="28" t="n"/>
      <c r="C7" s="26">
        <f>COUNTIF('États des lieux'!P3:P12,"En attente de signature")</f>
        <v/>
      </c>
      <c r="D7" s="28" t="n"/>
    </row>
    <row r="8">
      <c r="A8" s="24" t="inlineStr">
        <is>
          <t>Taux moyen de conformité (%)</t>
        </is>
      </c>
      <c r="B8" s="25" t="n"/>
      <c r="C8" s="29">
        <f>IFERROR(ROUND(AVERAGE('États des lieux'!R3:R12),1),0)</f>
        <v/>
      </c>
      <c r="D8" s="25" t="n"/>
    </row>
    <row r="9">
      <c r="A9" s="27" t="inlineStr">
        <is>
          <t>Montant total des réparations (€)</t>
        </is>
      </c>
      <c r="B9" s="28" t="n"/>
      <c r="C9" s="30">
        <f>SUM('États des lieux'!N3:N12)</f>
        <v/>
      </c>
      <c r="D9" s="28" t="n"/>
    </row>
    <row r="10">
      <c r="A10" s="24" t="inlineStr">
        <is>
          <t>Logements avec anomalies</t>
        </is>
      </c>
      <c r="B10" s="25" t="n"/>
      <c r="C10" s="31">
        <f>COUNTIF('États des lieux'!M3:M12,"&gt;0")</f>
        <v/>
      </c>
      <c r="D10" s="25" t="n"/>
    </row>
    <row r="11">
      <c r="A11" s="27" t="inlineStr">
        <is>
          <t>Conformité RGPD validée</t>
        </is>
      </c>
      <c r="B11" s="28" t="n"/>
      <c r="C11" s="31">
        <f>COUNTIF('États des lieux'!Q3:Q12,"Oui")</f>
        <v/>
      </c>
      <c r="D11" s="28" t="n"/>
    </row>
    <row r="12">
      <c r="A12" s="24" t="inlineStr">
        <is>
          <t>% de dossiers complets</t>
        </is>
      </c>
      <c r="B12" s="25" t="n"/>
      <c r="C12" s="32">
        <f>IFERROR(C5/C4,0)</f>
        <v/>
      </c>
      <c r="D12" s="25" t="n"/>
    </row>
    <row r="13">
      <c r="A13" s="27" t="inlineStr">
        <is>
          <t>% logements avec anomalies</t>
        </is>
      </c>
      <c r="B13" s="28" t="n"/>
      <c r="C13" s="33">
        <f>IFERROR(C10/C4,0)</f>
        <v/>
      </c>
      <c r="D13" s="28" t="n"/>
    </row>
    <row r="15">
      <c r="A15" s="34" t="inlineStr">
        <is>
          <t>RECHERCHE PAR RÉFÉRENCE</t>
        </is>
      </c>
      <c r="B15" s="23" t="n"/>
      <c r="C15" s="23" t="n"/>
      <c r="D15" s="23" t="n"/>
      <c r="E15" s="23" t="n"/>
      <c r="F15" s="23" t="n"/>
      <c r="G15" s="35" t="inlineStr">
        <is>
          <t>PAR VILLE</t>
        </is>
      </c>
      <c r="H15" s="23" t="n"/>
      <c r="I15" s="23" t="n"/>
      <c r="J15" s="23" t="n"/>
    </row>
    <row r="16">
      <c r="A16" s="36" t="inlineStr">
        <is>
          <t>Référence à rechercher :</t>
        </is>
      </c>
      <c r="B16" s="37" t="n"/>
      <c r="C16" s="38" t="inlineStr">
        <is>
          <t>EDL-2026-001</t>
        </is>
      </c>
      <c r="G16" s="39" t="inlineStr">
        <is>
          <t>Ville</t>
        </is>
      </c>
      <c r="H16" s="39" t="inlineStr">
        <is>
          <t>Nb dossiers</t>
        </is>
      </c>
      <c r="I16" s="39" t="inlineStr">
        <is>
          <t>Moy. conformité</t>
        </is>
      </c>
      <c r="J16" s="39" t="inlineStr">
        <is>
          <t>Total réparations (€)</t>
        </is>
      </c>
    </row>
    <row r="17">
      <c r="A17" s="40" t="inlineStr">
        <is>
          <t>Nom</t>
        </is>
      </c>
      <c r="B17" s="28" t="n"/>
      <c r="C17" s="41">
        <f>IFERROR(VLOOKUP(C16,'États des lieux'!A:S,3,FALSE),"Non trouvé")</f>
        <v/>
      </c>
      <c r="G17" s="40" t="inlineStr">
        <is>
          <t>Paris</t>
        </is>
      </c>
      <c r="H17" s="10">
        <f>COUNTIF('États des lieux'!F3:F12,G17)</f>
        <v/>
      </c>
      <c r="I17" s="42">
        <f>IFERROR(AVERAGEIF('États des lieux'!F3:F12,G17,'États des lieux'!R3:R12),0)</f>
        <v/>
      </c>
      <c r="J17" s="14">
        <f>IFERROR(SUMIF('États des lieux'!F3:F12,G17,'États des lieux'!N3:N12),0)</f>
        <v/>
      </c>
    </row>
    <row r="18">
      <c r="A18" s="43" t="inlineStr">
        <is>
          <t>Prénom</t>
        </is>
      </c>
      <c r="B18" s="25" t="n"/>
      <c r="C18" s="41">
        <f>IFERROR(VLOOKUP(C16,'États des lieux'!A:S,4,FALSE),"Non trouvé")</f>
        <v/>
      </c>
      <c r="G18" s="43" t="inlineStr">
        <is>
          <t>Lyon</t>
        </is>
      </c>
      <c r="H18" s="3">
        <f>COUNTIF('États des lieux'!F3:F12,G18)</f>
        <v/>
      </c>
      <c r="I18" s="44">
        <f>IFERROR(AVERAGEIF('États des lieux'!F3:F12,G18,'États des lieux'!R3:R12),0)</f>
        <v/>
      </c>
      <c r="J18" s="7">
        <f>IFERROR(SUMIF('États des lieux'!F3:F12,G18,'États des lieux'!N3:N12),0)</f>
        <v/>
      </c>
    </row>
    <row r="19">
      <c r="A19" s="40" t="inlineStr">
        <is>
          <t>Ville</t>
        </is>
      </c>
      <c r="B19" s="28" t="n"/>
      <c r="C19" s="41">
        <f>IFERROR(VLOOKUP(C16,'États des lieux'!A:S,6,FALSE),"Non trouvé")</f>
        <v/>
      </c>
      <c r="G19" s="40" t="inlineStr">
        <is>
          <t>Marseille</t>
        </is>
      </c>
      <c r="H19" s="10">
        <f>COUNTIF('États des lieux'!F3:F12,G19)</f>
        <v/>
      </c>
      <c r="I19" s="42">
        <f>IFERROR(AVERAGEIF('États des lieux'!F3:F12,G19,'États des lieux'!R3:R12),0)</f>
        <v/>
      </c>
      <c r="J19" s="14">
        <f>IFERROR(SUMIF('États des lieux'!F3:F12,G19,'États des lieux'!N3:N12),0)</f>
        <v/>
      </c>
    </row>
    <row r="20">
      <c r="A20" s="43" t="inlineStr">
        <is>
          <t>Type de bien</t>
        </is>
      </c>
      <c r="B20" s="25" t="n"/>
      <c r="C20" s="41">
        <f>IFERROR(VLOOKUP(C16,'États des lieux'!A:S,7,FALSE),"Non trouvé")</f>
        <v/>
      </c>
      <c r="G20" s="43" t="inlineStr">
        <is>
          <t>Toulouse</t>
        </is>
      </c>
      <c r="H20" s="3">
        <f>COUNTIF('États des lieux'!F3:F12,G20)</f>
        <v/>
      </c>
      <c r="I20" s="44">
        <f>IFERROR(AVERAGEIF('États des lieux'!F3:F12,G20,'États des lieux'!R3:R12),0)</f>
        <v/>
      </c>
      <c r="J20" s="7">
        <f>IFERROR(SUMIF('États des lieux'!F3:F12,G20,'États des lieux'!N3:N12),0)</f>
        <v/>
      </c>
    </row>
    <row r="21">
      <c r="A21" s="40" t="inlineStr">
        <is>
          <t>Statut</t>
        </is>
      </c>
      <c r="B21" s="28" t="n"/>
      <c r="C21" s="41">
        <f>IFERROR(VLOOKUP(C16,'États des lieux'!A:S,16,FALSE),"Non trouvé")</f>
        <v/>
      </c>
      <c r="G21" s="40" t="inlineStr">
        <is>
          <t>Bordeaux</t>
        </is>
      </c>
      <c r="H21" s="10">
        <f>COUNTIF('États des lieux'!F3:F12,G21)</f>
        <v/>
      </c>
      <c r="I21" s="42">
        <f>IFERROR(AVERAGEIF('États des lieux'!F3:F12,G21,'États des lieux'!R3:R12),0)</f>
        <v/>
      </c>
      <c r="J21" s="14">
        <f>IFERROR(SUMIF('États des lieux'!F3:F12,G21,'États des lieux'!N3:N12),0)</f>
        <v/>
      </c>
    </row>
    <row r="22">
      <c r="G22" s="43" t="inlineStr">
        <is>
          <t>Lille</t>
        </is>
      </c>
      <c r="H22" s="3">
        <f>COUNTIF('États des lieux'!F3:F12,G22)</f>
        <v/>
      </c>
      <c r="I22" s="44">
        <f>IFERROR(AVERAGEIF('États des lieux'!F3:F12,G22,'États des lieux'!R3:R12),0)</f>
        <v/>
      </c>
      <c r="J22" s="7">
        <f>IFERROR(SUMIF('États des lieux'!F3:F12,G22,'États des lieux'!N3:N12),0)</f>
        <v/>
      </c>
    </row>
    <row r="23">
      <c r="G23" s="40" t="inlineStr">
        <is>
          <t>Nantes</t>
        </is>
      </c>
      <c r="H23" s="10">
        <f>COUNTIF('États des lieux'!F3:F12,G23)</f>
        <v/>
      </c>
      <c r="I23" s="42">
        <f>IFERROR(AVERAGEIF('États des lieux'!F3:F12,G23,'États des lieux'!R3:R12),0)</f>
        <v/>
      </c>
      <c r="J23" s="14">
        <f>IFERROR(SUMIF('États des lieux'!F3:F12,G23,'États des lieux'!N3:N12),0)</f>
        <v/>
      </c>
    </row>
    <row r="24">
      <c r="G24" s="43" t="inlineStr">
        <is>
          <t>Strasbourg</t>
        </is>
      </c>
      <c r="H24" s="3">
        <f>COUNTIF('États des lieux'!F3:F12,G24)</f>
        <v/>
      </c>
      <c r="I24" s="44">
        <f>IFERROR(AVERAGEIF('États des lieux'!F3:F12,G24,'États des lieux'!R3:R12),0)</f>
        <v/>
      </c>
      <c r="J24" s="7">
        <f>IFERROR(SUMIF('États des lieux'!F3:F12,G24,'États des lieux'!N3:N12),0)</f>
        <v/>
      </c>
    </row>
    <row r="25">
      <c r="G25" s="40" t="inlineStr">
        <is>
          <t>Rennes</t>
        </is>
      </c>
      <c r="H25" s="10">
        <f>COUNTIF('États des lieux'!F3:F12,G25)</f>
        <v/>
      </c>
      <c r="I25" s="42">
        <f>IFERROR(AVERAGEIF('États des lieux'!F3:F12,G25,'États des lieux'!R3:R12),0)</f>
        <v/>
      </c>
      <c r="J25" s="14">
        <f>IFERROR(SUMIF('États des lieux'!F3:F12,G25,'États des lieux'!N3:N12),0)</f>
        <v/>
      </c>
    </row>
    <row r="26">
      <c r="G26" s="43" t="inlineStr">
        <is>
          <t>Montpellier</t>
        </is>
      </c>
      <c r="H26" s="3">
        <f>COUNTIF('États des lieux'!F3:F12,G26)</f>
        <v/>
      </c>
      <c r="I26" s="44">
        <f>IFERROR(AVERAGEIF('États des lieux'!F3:F12,G26,'États des lieux'!R3:R12),0)</f>
        <v/>
      </c>
      <c r="J26" s="7">
        <f>IFERROR(SUMIF('États des lieux'!F3:F12,G26,'États des lieux'!N3:N12),0)</f>
        <v/>
      </c>
    </row>
    <row r="50">
      <c r="A50" s="45" t="inlineStr">
        <is>
          <t>Statut</t>
        </is>
      </c>
      <c r="B50" s="45" t="inlineStr">
        <is>
          <t>Nombre</t>
        </is>
      </c>
      <c r="E50" s="45" t="inlineStr">
        <is>
          <t>Locataire</t>
        </is>
      </c>
      <c r="F50" s="45" t="inlineStr">
        <is>
          <t>Indice conformité</t>
        </is>
      </c>
    </row>
    <row r="51">
      <c r="A51" t="inlineStr">
        <is>
          <t>Complet</t>
        </is>
      </c>
      <c r="B51">
        <f>COUNTIF('États des lieux'!P3:P12,"Complet")</f>
        <v/>
      </c>
      <c r="E51" t="inlineStr">
        <is>
          <t>Dupont M.</t>
        </is>
      </c>
      <c r="F51">
        <f>IFERROR('États des lieux'!R3,0)</f>
        <v/>
      </c>
    </row>
    <row r="52">
      <c r="A52" t="inlineStr">
        <is>
          <t>En attente de signature</t>
        </is>
      </c>
      <c r="B52">
        <f>COUNTIF('États des lieux'!P3:P12,"En attente de signature")</f>
        <v/>
      </c>
      <c r="E52" t="inlineStr">
        <is>
          <t>Martin J.</t>
        </is>
      </c>
      <c r="F52">
        <f>IFERROR('États des lieux'!R4,0)</f>
        <v/>
      </c>
    </row>
    <row r="53">
      <c r="A53" t="inlineStr">
        <is>
          <t>À compléter</t>
        </is>
      </c>
      <c r="B53">
        <f>COUNTIF('États des lieux'!P3:P12,"À compléter")</f>
        <v/>
      </c>
      <c r="E53" t="inlineStr">
        <is>
          <t>Bernard S.</t>
        </is>
      </c>
      <c r="F53">
        <f>IFERROR('États des lieux'!R5,0)</f>
        <v/>
      </c>
    </row>
    <row r="54">
      <c r="E54" t="inlineStr">
        <is>
          <t>Petit T.</t>
        </is>
      </c>
      <c r="F54">
        <f>IFERROR('États des lieux'!R6,0)</f>
        <v/>
      </c>
    </row>
    <row r="55">
      <c r="E55" t="inlineStr">
        <is>
          <t>Robert C.</t>
        </is>
      </c>
      <c r="F55">
        <f>IFERROR('États des lieux'!R7,0)</f>
        <v/>
      </c>
    </row>
    <row r="56">
      <c r="E56" t="inlineStr">
        <is>
          <t>Leroy N.</t>
        </is>
      </c>
      <c r="F56">
        <f>IFERROR('États des lieux'!R8,0)</f>
        <v/>
      </c>
    </row>
    <row r="57">
      <c r="E57" t="inlineStr">
        <is>
          <t>Moreau L.</t>
        </is>
      </c>
      <c r="F57">
        <f>IFERROR('États des lieux'!R9,0)</f>
        <v/>
      </c>
    </row>
    <row r="58">
      <c r="E58" t="inlineStr">
        <is>
          <t>Simon A.</t>
        </is>
      </c>
      <c r="F58">
        <f>IFERROR('États des lieux'!R10,0)</f>
        <v/>
      </c>
    </row>
    <row r="59">
      <c r="E59" t="inlineStr">
        <is>
          <t>Laurent C.</t>
        </is>
      </c>
      <c r="F59">
        <f>IFERROR('États des lieux'!R11,0)</f>
        <v/>
      </c>
    </row>
    <row r="60">
      <c r="E60" t="inlineStr">
        <is>
          <t>Fournier M.</t>
        </is>
      </c>
      <c r="F60">
        <f>IFERROR('États des lieux'!R12,0)</f>
        <v/>
      </c>
    </row>
  </sheetData>
  <mergeCells count="20">
    <mergeCell ref="A1:L1"/>
    <mergeCell ref="A3:D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5:F15"/>
    <mergeCell ref="A16:B16"/>
    <mergeCell ref="A17:B17"/>
    <mergeCell ref="A18:B18"/>
    <mergeCell ref="A19:B19"/>
    <mergeCell ref="A20:B20"/>
    <mergeCell ref="A21:B21"/>
    <mergeCell ref="G15:J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5" customWidth="1" min="2" max="2"/>
    <col width="40" customWidth="1" min="3" max="3"/>
  </cols>
  <sheetData>
    <row r="1" ht="24" customHeight="1">
      <c r="A1" s="1" t="inlineStr">
        <is>
          <t>MODE D'EMPLOI — ÉTAT DES LIEUX D'ENTRÉE</t>
        </is>
      </c>
    </row>
    <row r="3" ht="22" customHeight="1">
      <c r="B3" s="46" t="inlineStr">
        <is>
          <t>1. COMMENT REMPLIR UN ÉTAT DES LIEUX D'ENTRÉE</t>
        </is>
      </c>
      <c r="C3" s="19" t="n"/>
    </row>
    <row r="4" ht="20" customHeight="1">
      <c r="B4" s="47" t="inlineStr">
        <is>
          <t>Réf. état des lieux</t>
        </is>
      </c>
      <c r="C4" s="48" t="inlineStr">
        <is>
          <t>Saisir un identifiant unique par dossier (ex : EDL-2026-001). Ne pas laisser vide.</t>
        </is>
      </c>
    </row>
    <row r="5" ht="20" customHeight="1">
      <c r="B5" s="49" t="inlineStr">
        <is>
          <t>Date de l'état des lieux</t>
        </is>
      </c>
      <c r="C5" s="50" t="inlineStr">
        <is>
          <t>Date de la visite au format JJ/MM/AAAA. Obligatoire.</t>
        </is>
      </c>
    </row>
    <row r="6" ht="20" customHeight="1">
      <c r="B6" s="47" t="inlineStr">
        <is>
          <t>Nom / Prénom du locataire</t>
        </is>
      </c>
      <c r="C6" s="48" t="inlineStr">
        <is>
          <t>Nom et prénom complets du ou des locataires entrants. Champs obligatoires.</t>
        </is>
      </c>
    </row>
    <row r="7" ht="20" customHeight="1">
      <c r="B7" s="49" t="inlineStr">
        <is>
          <t>Adresse du logement</t>
        </is>
      </c>
      <c r="C7" s="50" t="inlineStr">
        <is>
          <t>Adresse complète incluant numéro, rue, ville et code postal si possible.</t>
        </is>
      </c>
    </row>
    <row r="8" ht="20" customHeight="1">
      <c r="B8" s="47" t="inlineStr">
        <is>
          <t>Type de bien</t>
        </is>
      </c>
      <c r="C8" s="48" t="inlineStr">
        <is>
          <t>Sélectionner dans la liste déroulante : Studio, T1, T2, T3, Maison, Appartement.</t>
        </is>
      </c>
    </row>
    <row r="9" ht="20" customHeight="1">
      <c r="B9" s="49" t="inlineStr">
        <is>
          <t>Surface (m²)</t>
        </is>
      </c>
      <c r="C9" s="50" t="inlineStr">
        <is>
          <t>Surface habitable en m². Valeur numérique entière.</t>
        </is>
      </c>
    </row>
    <row r="10" ht="20" customHeight="1">
      <c r="B10" s="47" t="inlineStr">
        <is>
          <t>Loyer mensuel / Dépôt</t>
        </is>
      </c>
      <c r="C10" s="48" t="inlineStr">
        <is>
          <t>Montant en euros TTC. Le dépôt de garantie est généralement 1 ou 2 mois de loyer.</t>
        </is>
      </c>
    </row>
    <row r="11" ht="20" customHeight="1">
      <c r="B11" s="49" t="inlineStr">
        <is>
          <t>Date d'entrée</t>
        </is>
      </c>
      <c r="C11" s="50" t="inlineStr">
        <is>
          <t>Date effective d'entrée dans le logement au format JJ/MM/AAAA.</t>
        </is>
      </c>
    </row>
    <row r="12" ht="20" customHeight="1">
      <c r="B12" s="47" t="inlineStr">
        <is>
          <t>État général du logement</t>
        </is>
      </c>
      <c r="C12" s="48" t="inlineStr">
        <is>
          <t>Sélectionner : Très bon, Bon, Moyen ou À reprendre selon les constatations.</t>
        </is>
      </c>
    </row>
    <row r="13" ht="20" customHeight="1">
      <c r="B13" s="49" t="inlineStr">
        <is>
          <t>Nombre d'anomalies</t>
        </is>
      </c>
      <c r="C13" s="50" t="inlineStr">
        <is>
          <t>Nombre total de défauts ou réserves constatés lors de la visite.</t>
        </is>
      </c>
    </row>
    <row r="14" ht="20" customHeight="1">
      <c r="B14" s="47" t="inlineStr">
        <is>
          <t>Montant estimé réparations</t>
        </is>
      </c>
      <c r="C14" s="48" t="inlineStr">
        <is>
          <t>Estimation en euros des travaux nécessaires. Mettre 0 si aucune réparation.</t>
        </is>
      </c>
    </row>
    <row r="15" ht="20" customHeight="1">
      <c r="B15" s="49" t="inlineStr">
        <is>
          <t>Remarques</t>
        </is>
      </c>
      <c r="C15" s="50" t="inlineStr">
        <is>
          <t>Texte libre pour décrire les réserves, observations particulières, etc.</t>
        </is>
      </c>
    </row>
    <row r="16" ht="20" customHeight="1">
      <c r="B16" s="47" t="inlineStr">
        <is>
          <t>Statut du dossier</t>
        </is>
      </c>
      <c r="C16" s="48" t="inlineStr">
        <is>
          <t>Sélectionner dans la liste : Complet / En attente de signature / À compléter.</t>
        </is>
      </c>
    </row>
    <row r="17" ht="20" customHeight="1">
      <c r="B17" s="49" t="inlineStr">
        <is>
          <t>Conformité RGPD</t>
        </is>
      </c>
      <c r="C17" s="50" t="inlineStr">
        <is>
          <t>Indiquer Oui si le locataire a bien été informé de ses droits (art. 13 RGPD).</t>
        </is>
      </c>
    </row>
    <row r="18" ht="20" customHeight="1">
      <c r="B18" s="47" t="inlineStr">
        <is>
          <t>Indice de conformité</t>
        </is>
      </c>
      <c r="C18" s="48" t="inlineStr">
        <is>
          <t>Calculé automatiquement selon le statut, RGPD, clés et nombre d'anomalies.</t>
        </is>
      </c>
    </row>
    <row r="19" ht="20" customHeight="1">
      <c r="B19" s="49" t="inlineStr">
        <is>
          <t>Présence des clés remises</t>
        </is>
      </c>
      <c r="C19" s="50" t="inlineStr">
        <is>
          <t>Indiquer Oui si toutes les clés/badges ont été remis au locataire.</t>
        </is>
      </c>
    </row>
    <row r="21" ht="22" customHeight="1">
      <c r="B21" s="46" t="inlineStr">
        <is>
          <t>2. CHAMPS OBLIGATOIRES</t>
        </is>
      </c>
      <c r="C21" s="19" t="n"/>
    </row>
    <row r="22" ht="20" customHeight="1">
      <c r="B22" s="47" t="inlineStr">
        <is>
          <t>Champs à renseigner impérativement</t>
        </is>
      </c>
      <c r="C22" s="48" t="inlineStr">
        <is>
          <t>Réf., Date EDL, Nom, Prénom, Adresse, Ville, Type de bien, Loyer, Date d'entrée, État général, Statut, RGPD.</t>
        </is>
      </c>
    </row>
    <row r="24" ht="22" customHeight="1">
      <c r="B24" s="46" t="inlineStr">
        <is>
          <t>3. CONFORMITÉ RGPD / CNIL</t>
        </is>
      </c>
      <c r="C24" s="19" t="n"/>
    </row>
    <row r="25" ht="20" customHeight="1">
      <c r="B25" s="49" t="inlineStr">
        <is>
          <t>Obligation d'information</t>
        </is>
      </c>
      <c r="C25" s="50" t="inlineStr">
        <is>
          <t>Le locataire doit être informé de la collecte de ses données personnelles conformément au RGPD (art. 13).</t>
        </is>
      </c>
    </row>
    <row r="26" ht="20" customHeight="1">
      <c r="B26" s="47" t="inlineStr">
        <is>
          <t>Conservation des données</t>
        </is>
      </c>
      <c r="C26" s="48" t="inlineStr">
        <is>
          <t>Les données personnelles ne doivent pas être conservées au-delà de la durée nécessaire (durée du bail + 3 ans max).</t>
        </is>
      </c>
    </row>
    <row r="27" ht="20" customHeight="1">
      <c r="B27" s="49" t="inlineStr">
        <is>
          <t>Droit d'accès et de rectification</t>
        </is>
      </c>
      <c r="C27" s="50" t="inlineStr">
        <is>
          <t>Le locataire peut demander l'accès, la rectification ou la suppression de ses données à tout moment.</t>
        </is>
      </c>
    </row>
    <row r="28" ht="20" customHeight="1">
      <c r="B28" s="47" t="inlineStr">
        <is>
          <t>Mesures de sécurité</t>
        </is>
      </c>
      <c r="C28" s="48" t="inlineStr">
        <is>
          <t>Ce fichier doit être protégé par un mot de passe et accessible uniquement aux personnes habilitées.</t>
        </is>
      </c>
    </row>
    <row r="30" ht="22" customHeight="1">
      <c r="B30" s="46" t="inlineStr">
        <is>
          <t>4. SIGNIFICATION DES STATUTS</t>
        </is>
      </c>
      <c r="C30" s="19" t="n"/>
    </row>
    <row r="31" ht="20" customHeight="1">
      <c r="B31" s="49" t="inlineStr">
        <is>
          <t>Complet</t>
        </is>
      </c>
      <c r="C31" s="50" t="inlineStr">
        <is>
          <t>Tous les champs sont renseignés, signé par les deux parties. Indice ≥ 75 %.</t>
        </is>
      </c>
    </row>
    <row r="32" ht="20" customHeight="1">
      <c r="B32" s="47" t="inlineStr">
        <is>
          <t>En attente de signature</t>
        </is>
      </c>
      <c r="C32" s="48" t="inlineStr">
        <is>
          <t>L'état des lieux est réalisé mais n'a pas encore été signé par toutes les parties.</t>
        </is>
      </c>
    </row>
    <row r="33" ht="20" customHeight="1">
      <c r="B33" s="49" t="inlineStr">
        <is>
          <t>À compléter</t>
        </is>
      </c>
      <c r="C33" s="50" t="inlineStr">
        <is>
          <t>Des informations manquent ou des réserves importantes sont à lever. Indice : 50 %.</t>
        </is>
      </c>
    </row>
    <row r="35" ht="22" customHeight="1">
      <c r="B35" s="46" t="inlineStr">
        <is>
          <t>5. INDICE DE CONFORMITÉ</t>
        </is>
      </c>
      <c r="C35" s="19" t="n"/>
    </row>
    <row r="36" ht="20" customHeight="1">
      <c r="B36" s="47" t="inlineStr">
        <is>
          <t>100 %</t>
        </is>
      </c>
      <c r="C36" s="48" t="inlineStr">
        <is>
          <t>Dossier complet + RGPD validé + clés remises + anomalies ≤ 2.</t>
        </is>
      </c>
    </row>
    <row r="37" ht="20" customHeight="1">
      <c r="B37" s="49" t="inlineStr">
        <is>
          <t>75 %</t>
        </is>
      </c>
      <c r="C37" s="50" t="inlineStr">
        <is>
          <t>Dossier partiellement conforme (statut ni Complet ni À compléter, RGPD OK).</t>
        </is>
      </c>
    </row>
    <row r="38" ht="20" customHeight="1">
      <c r="B38" s="47" t="inlineStr">
        <is>
          <t>50 %</t>
        </is>
      </c>
      <c r="C38" s="48" t="inlineStr">
        <is>
          <t>Dossier incomplet OU RGPD non validé — action requise rapidement.</t>
        </is>
      </c>
    </row>
    <row r="40" ht="22" customHeight="1">
      <c r="B40" s="46" t="inlineStr">
        <is>
          <t>6. FEUILLE SYNTHÈSE</t>
        </is>
      </c>
      <c r="C40" s="19" t="n"/>
    </row>
    <row r="41" ht="20" customHeight="1">
      <c r="B41" s="49" t="inlineStr">
        <is>
          <t>Indicateurs automatiques</t>
        </is>
      </c>
      <c r="C41" s="50" t="inlineStr">
        <is>
          <t>Les compteurs et moyennes se mettent à jour automatiquement dès que vous saisissez les données.</t>
        </is>
      </c>
    </row>
    <row r="42" ht="20" customHeight="1">
      <c r="B42" s="47" t="inlineStr">
        <is>
          <t>Recherche par référence</t>
        </is>
      </c>
      <c r="C42" s="48" t="inlineStr">
        <is>
          <t>Saisissez une référence (ex : EDL-2026-003) dans la cellule jaune pour retrouver un locataire.</t>
        </is>
      </c>
    </row>
    <row r="43" ht="20" customHeight="1">
      <c r="B43" s="49" t="inlineStr">
        <is>
          <t>Graphiques</t>
        </is>
      </c>
      <c r="C43" s="50" t="inlineStr">
        <is>
          <t>Les 3 graphiques (barres, secteurs, courbe) se mettent à jour automatiquement avec les données.</t>
        </is>
      </c>
    </row>
  </sheetData>
  <mergeCells count="7">
    <mergeCell ref="A1:C1"/>
    <mergeCell ref="B3:C3"/>
    <mergeCell ref="B21:C21"/>
    <mergeCell ref="B24:C24"/>
    <mergeCell ref="B30:C30"/>
    <mergeCell ref="B35:C35"/>
    <mergeCell ref="B40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2026-07-01T10:10:28Z</dcterms:created>
  <dcterms:modified xmlns:dcterms="http://purl.org/dc/terms/" xmlns:xsi="http://www.w3.org/2001/XMLSchema-instance" xsi:type="dcterms:W3CDTF">2026-07-01T10:10:28Z</dcterms:modified>
</cp:coreProperties>
</file>