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_Paternité" sheetId="1" state="visible" r:id="rId1"/>
    <sheet xmlns:r="http://schemas.openxmlformats.org/officeDocument/2006/relationships" name="Synthèse_RH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# ##0.00 €"/>
    <numFmt numFmtId="167" formatCode="0.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E2E8F0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3" fontId="3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center" vertical="center"/>
    </xf>
    <xf numFmtId="3" fontId="3" fillId="5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3" fontId="4" fillId="2" borderId="1" applyAlignment="1" pivotButton="0" quotePrefix="0" xfId="0">
      <alignment horizontal="center" vertical="center"/>
    </xf>
    <xf numFmtId="166" fontId="4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2" fontId="3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166" fontId="3" fillId="4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167" fontId="3" fillId="3" borderId="1" applyAlignment="1" pivotButton="0" quotePrefix="0" xfId="0">
      <alignment horizontal="center" vertical="center"/>
    </xf>
    <xf numFmtId="167" fontId="3" fillId="5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left" vertical="center" indent="1"/>
    </xf>
    <xf numFmtId="0" fontId="5" fillId="7" borderId="1" applyAlignment="1" pivotButton="0" quotePrefix="0" xfId="0">
      <alignment horizontal="left" vertical="center" wrapText="1" indent="1"/>
    </xf>
    <xf numFmtId="0" fontId="3" fillId="5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B45309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Dossiers par service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'Synthèse_RH'!B15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'Synthèse_RH'!$A$16:$A$24</f>
            </numRef>
          </cat>
          <val>
            <numRef>
              <f>'Synthèse_RH'!$B$16:$B$24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Service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dossiers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Éligibilité au fractionnement</a:t>
            </a:r>
          </a:p>
        </rich>
      </tx>
    </title>
    <plotArea>
      <pieChart>
        <varyColors val="1"/>
        <ser>
          <idx val="0"/>
          <order val="0"/>
          <tx>
            <strRef>
              <f>'Synthèse_RH'!F15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'Synthèse_RH'!$E$16:$E$17</f>
            </numRef>
          </cat>
          <val>
            <numRef>
              <f>'Synthèse_RH'!$F$16:$F$17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IJSS estimées par salarié (€)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'Synthèse_RH'!C27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'Synthèse_RH'!$B$28:$B$37</f>
            </numRef>
          </cat>
          <val>
            <numRef>
              <f>'Synthèse_RH'!$C$28:$C$37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Salarié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15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37</row>
      <rowOff>0</rowOff>
    </from>
    <ext cx="6480000" cy="50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15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0" customWidth="1" min="10" max="10"/>
    <col width="8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0" customWidth="1" min="18" max="18"/>
    <col width="10" customWidth="1" min="19" max="19"/>
    <col width="10" customWidth="1" min="20" max="20"/>
    <col width="16" customWidth="1" min="21" max="21"/>
    <col width="18" customWidth="1" min="22" max="22"/>
    <col width="14" customWidth="1" min="23" max="23"/>
  </cols>
  <sheetData>
    <row r="1" ht="30" customHeight="1">
      <c r="A1" s="1" t="inlineStr">
        <is>
          <t>SUIVI DU FRACTIONNEMENT DU CONGÉ PATERNITÉ — 2026</t>
        </is>
      </c>
    </row>
    <row r="2" ht="36" customHeight="1">
      <c r="A2" s="2" t="inlineStr">
        <is>
          <t>Matricule</t>
        </is>
      </c>
      <c r="B2" s="2" t="inlineStr">
        <is>
          <t>Nom</t>
        </is>
      </c>
      <c r="C2" s="2" t="inlineStr">
        <is>
          <t>Prénom</t>
        </is>
      </c>
      <c r="D2" s="2" t="inlineStr">
        <is>
          <t>Service</t>
        </is>
      </c>
      <c r="E2" s="2" t="inlineStr">
        <is>
          <t>Ville</t>
        </is>
      </c>
      <c r="F2" s="2" t="inlineStr">
        <is>
          <t>Statut contrat</t>
        </is>
      </c>
      <c r="G2" s="2" t="inlineStr">
        <is>
          <t>Naissance
enfant</t>
        </is>
      </c>
      <c r="H2" s="2" t="inlineStr">
        <is>
          <t>Début congé</t>
        </is>
      </c>
      <c r="I2" s="2" t="inlineStr">
        <is>
          <t>Fin congé</t>
        </is>
      </c>
      <c r="J2" s="2" t="inlineStr">
        <is>
          <t>Durée
ouvrée (j)</t>
        </is>
      </c>
      <c r="K2" s="2" t="inlineStr">
        <is>
          <t>Nb
fractions</t>
        </is>
      </c>
      <c r="L2" s="2" t="inlineStr">
        <is>
          <t>Frac.1
début</t>
        </is>
      </c>
      <c r="M2" s="2" t="inlineStr">
        <is>
          <t>Frac.1
fin</t>
        </is>
      </c>
      <c r="N2" s="2" t="inlineStr">
        <is>
          <t>Frac.2
début</t>
        </is>
      </c>
      <c r="O2" s="2" t="inlineStr">
        <is>
          <t>Frac.2
fin</t>
        </is>
      </c>
      <c r="P2" s="2" t="inlineStr">
        <is>
          <t>Frac.3
début</t>
        </is>
      </c>
      <c r="Q2" s="2" t="inlineStr">
        <is>
          <t>Frac.3
fin</t>
        </is>
      </c>
      <c r="R2" s="2" t="inlineStr">
        <is>
          <t>Éligible
fraction.</t>
        </is>
      </c>
      <c r="S2" s="2" t="inlineStr">
        <is>
          <t>Délai
respecté</t>
        </is>
      </c>
      <c r="T2" s="2" t="inlineStr">
        <is>
          <t>Accord
employeur</t>
        </is>
      </c>
      <c r="U2" s="2" t="inlineStr">
        <is>
          <t>IJSS
estimées (€)</t>
        </is>
      </c>
      <c r="V2" s="2" t="inlineStr">
        <is>
          <t>Complément
employeur (€)</t>
        </is>
      </c>
      <c r="W2" s="2" t="inlineStr">
        <is>
          <t>Statut
dossier</t>
        </is>
      </c>
    </row>
    <row r="3">
      <c r="A3" s="3" t="inlineStr">
        <is>
          <t>MAT001</t>
        </is>
      </c>
      <c r="B3" s="3" t="inlineStr">
        <is>
          <t>Dupont</t>
        </is>
      </c>
      <c r="C3" s="3" t="inlineStr">
        <is>
          <t>Marie</t>
        </is>
      </c>
      <c r="D3" s="3" t="inlineStr">
        <is>
          <t>Comptabilité</t>
        </is>
      </c>
      <c r="E3" s="3" t="inlineStr">
        <is>
          <t>Lyon</t>
        </is>
      </c>
      <c r="F3" s="3" t="inlineStr">
        <is>
          <t>CDI</t>
        </is>
      </c>
      <c r="G3" s="4" t="n">
        <v>46037</v>
      </c>
      <c r="H3" s="4" t="n">
        <v>46040</v>
      </c>
      <c r="I3" s="4" t="n">
        <v>46060</v>
      </c>
      <c r="J3" s="5">
        <f>IFERROR(NETWORKDAYS(H3,I3)-1,0)</f>
        <v/>
      </c>
      <c r="K3" s="3">
        <f>IFERROR(IF(AND(NOT(ISBLANK(P3)),NOT(ISBLANK(Q3))),3,IF(AND(NOT(ISBLANK(N3)),NOT(ISBLANK(O3))),2,IF(AND(NOT(ISBLANK(L3)),NOT(ISBLANK(M3))),1,0))),0)</f>
        <v/>
      </c>
      <c r="L3" s="6" t="n">
        <v>46040</v>
      </c>
      <c r="M3" s="6" t="n">
        <v>46050</v>
      </c>
      <c r="N3" s="6" t="n">
        <v>46051</v>
      </c>
      <c r="O3" s="6" t="n">
        <v>46060</v>
      </c>
      <c r="P3" s="7" t="n"/>
      <c r="Q3" s="7" t="n"/>
      <c r="R3" s="3">
        <f>IF(J3&gt;=11,"Oui","Non")</f>
        <v/>
      </c>
      <c r="S3" s="3">
        <f>IF(IFERROR(H3-G3,999)&lt;=56,"Oui","Non")</f>
        <v/>
      </c>
      <c r="T3" s="7" t="inlineStr">
        <is>
          <t>Oui</t>
        </is>
      </c>
      <c r="U3" s="8">
        <f>IFERROR(J3*95.0,0)</f>
        <v/>
      </c>
      <c r="V3" s="8">
        <f>IF(AND(F3="CDI",T3="Oui"),U3*0.2,0)</f>
        <v/>
      </c>
      <c r="W3" s="3">
        <f>IF(AND(R3="Oui",S3="Oui",T3="Oui"),"Validé",IF(AND(R3="Oui",S3="Oui",T3="Non"),"Refusé",IF(R3="Non","Non éligible","À compléter")))</f>
        <v/>
      </c>
    </row>
    <row r="4">
      <c r="A4" s="9" t="inlineStr">
        <is>
          <t>MAT002</t>
        </is>
      </c>
      <c r="B4" s="9" t="inlineStr">
        <is>
          <t>Martin</t>
        </is>
      </c>
      <c r="C4" s="9" t="inlineStr">
        <is>
          <t>Julien</t>
        </is>
      </c>
      <c r="D4" s="9" t="inlineStr">
        <is>
          <t>RH</t>
        </is>
      </c>
      <c r="E4" s="9" t="inlineStr">
        <is>
          <t>Paris</t>
        </is>
      </c>
      <c r="F4" s="9" t="inlineStr">
        <is>
          <t>CDI</t>
        </is>
      </c>
      <c r="G4" s="10" t="n">
        <v>46056</v>
      </c>
      <c r="H4" s="10" t="n">
        <v>46059</v>
      </c>
      <c r="I4" s="10" t="n">
        <v>46082</v>
      </c>
      <c r="J4" s="11">
        <f>IFERROR(NETWORKDAYS(H4,I4)-1,0)</f>
        <v/>
      </c>
      <c r="K4" s="9">
        <f>IFERROR(IF(AND(NOT(ISBLANK(P4)),NOT(ISBLANK(Q4))),3,IF(AND(NOT(ISBLANK(N4)),NOT(ISBLANK(O4))),2,IF(AND(NOT(ISBLANK(L4)),NOT(ISBLANK(M4))),1,0))),0)</f>
        <v/>
      </c>
      <c r="L4" s="6" t="n">
        <v>46059</v>
      </c>
      <c r="M4" s="6" t="n">
        <v>46069</v>
      </c>
      <c r="N4" s="6" t="n">
        <v>46070</v>
      </c>
      <c r="O4" s="6" t="n">
        <v>46082</v>
      </c>
      <c r="P4" s="7" t="n"/>
      <c r="Q4" s="7" t="n"/>
      <c r="R4" s="9">
        <f>IF(J4&gt;=11,"Oui","Non")</f>
        <v/>
      </c>
      <c r="S4" s="9">
        <f>IF(IFERROR(H4-G4,999)&lt;=56,"Oui","Non")</f>
        <v/>
      </c>
      <c r="T4" s="7" t="inlineStr">
        <is>
          <t>Oui</t>
        </is>
      </c>
      <c r="U4" s="12">
        <f>IFERROR(J4*110.0,0)</f>
        <v/>
      </c>
      <c r="V4" s="12">
        <f>IF(AND(F4="CDI",T4="Oui"),U4*0.2,0)</f>
        <v/>
      </c>
      <c r="W4" s="9">
        <f>IF(AND(R4="Oui",S4="Oui",T4="Oui"),"Validé",IF(AND(R4="Oui",S4="Oui",T4="Non"),"Refusé",IF(R4="Non","Non éligible","À compléter")))</f>
        <v/>
      </c>
    </row>
    <row r="5">
      <c r="A5" s="3" t="inlineStr">
        <is>
          <t>MAT003</t>
        </is>
      </c>
      <c r="B5" s="3" t="inlineStr">
        <is>
          <t>Bernard</t>
        </is>
      </c>
      <c r="C5" s="3" t="inlineStr">
        <is>
          <t>Sophie</t>
        </is>
      </c>
      <c r="D5" s="3" t="inlineStr">
        <is>
          <t>Logistique</t>
        </is>
      </c>
      <c r="E5" s="3" t="inlineStr">
        <is>
          <t>Toulouse</t>
        </is>
      </c>
      <c r="F5" s="3" t="inlineStr">
        <is>
          <t>CDD</t>
        </is>
      </c>
      <c r="G5" s="4" t="n">
        <v>46091</v>
      </c>
      <c r="H5" s="4" t="n">
        <v>46094</v>
      </c>
      <c r="I5" s="4" t="n">
        <v>46115</v>
      </c>
      <c r="J5" s="5">
        <f>IFERROR(NETWORKDAYS(H5,I5)-1,0)</f>
        <v/>
      </c>
      <c r="K5" s="3">
        <f>IFERROR(IF(AND(NOT(ISBLANK(P5)),NOT(ISBLANK(Q5))),3,IF(AND(NOT(ISBLANK(N5)),NOT(ISBLANK(O5))),2,IF(AND(NOT(ISBLANK(L5)),NOT(ISBLANK(M5))),1,0))),0)</f>
        <v/>
      </c>
      <c r="L5" s="6" t="n">
        <v>46094</v>
      </c>
      <c r="M5" s="6" t="n">
        <v>46104</v>
      </c>
      <c r="N5" s="6" t="n">
        <v>46105</v>
      </c>
      <c r="O5" s="6" t="n">
        <v>46115</v>
      </c>
      <c r="P5" s="7" t="n"/>
      <c r="Q5" s="7" t="n"/>
      <c r="R5" s="3">
        <f>IF(J5&gt;=11,"Oui","Non")</f>
        <v/>
      </c>
      <c r="S5" s="3">
        <f>IF(IFERROR(H5-G5,999)&lt;=56,"Oui","Non")</f>
        <v/>
      </c>
      <c r="T5" s="7" t="inlineStr">
        <is>
          <t>Non</t>
        </is>
      </c>
      <c r="U5" s="8">
        <f>IFERROR(J5*78.0,0)</f>
        <v/>
      </c>
      <c r="V5" s="8">
        <f>IF(AND(F5="CDI",T5="Oui"),U5*0.2,0)</f>
        <v/>
      </c>
      <c r="W5" s="3">
        <f>IF(AND(R5="Oui",S5="Oui",T5="Oui"),"Validé",IF(AND(R5="Oui",S5="Oui",T5="Non"),"Refusé",IF(R5="Non","Non éligible","À compléter")))</f>
        <v/>
      </c>
    </row>
    <row r="6">
      <c r="A6" s="9" t="inlineStr">
        <is>
          <t>MAT004</t>
        </is>
      </c>
      <c r="B6" s="9" t="inlineStr">
        <is>
          <t>Petit</t>
        </is>
      </c>
      <c r="C6" s="9" t="inlineStr">
        <is>
          <t>Thomas</t>
        </is>
      </c>
      <c r="D6" s="9" t="inlineStr">
        <is>
          <t>Commercial</t>
        </is>
      </c>
      <c r="E6" s="9" t="inlineStr">
        <is>
          <t>Marseille</t>
        </is>
      </c>
      <c r="F6" s="9" t="inlineStr">
        <is>
          <t>CDI</t>
        </is>
      </c>
      <c r="G6" s="10" t="n">
        <v>46117</v>
      </c>
      <c r="H6" s="10" t="n">
        <v>46120</v>
      </c>
      <c r="I6" s="10" t="n">
        <v>46147</v>
      </c>
      <c r="J6" s="11">
        <f>IFERROR(NETWORKDAYS(H6,I6)-1,0)</f>
        <v/>
      </c>
      <c r="K6" s="9">
        <f>IFERROR(IF(AND(NOT(ISBLANK(P6)),NOT(ISBLANK(Q6))),3,IF(AND(NOT(ISBLANK(N6)),NOT(ISBLANK(O6))),2,IF(AND(NOT(ISBLANK(L6)),NOT(ISBLANK(M6))),1,0))),0)</f>
        <v/>
      </c>
      <c r="L6" s="6" t="n">
        <v>46120</v>
      </c>
      <c r="M6" s="6" t="n">
        <v>46130</v>
      </c>
      <c r="N6" s="6" t="n">
        <v>46133</v>
      </c>
      <c r="O6" s="6" t="n">
        <v>46142</v>
      </c>
      <c r="P6" s="6" t="n">
        <v>46143</v>
      </c>
      <c r="Q6" s="6" t="n">
        <v>46147</v>
      </c>
      <c r="R6" s="9">
        <f>IF(J6&gt;=11,"Oui","Non")</f>
        <v/>
      </c>
      <c r="S6" s="9">
        <f>IF(IFERROR(H6-G6,999)&lt;=56,"Oui","Non")</f>
        <v/>
      </c>
      <c r="T6" s="7" t="inlineStr">
        <is>
          <t>Oui</t>
        </is>
      </c>
      <c r="U6" s="12">
        <f>IFERROR(J6*102.0,0)</f>
        <v/>
      </c>
      <c r="V6" s="12">
        <f>IF(AND(F6="CDI",T6="Oui"),U6*0.2,0)</f>
        <v/>
      </c>
      <c r="W6" s="9">
        <f>IF(AND(R6="Oui",S6="Oui",T6="Oui"),"Validé",IF(AND(R6="Oui",S6="Oui",T6="Non"),"Refusé",IF(R6="Non","Non éligible","À compléter")))</f>
        <v/>
      </c>
    </row>
    <row r="7">
      <c r="A7" s="3" t="inlineStr">
        <is>
          <t>MAT005</t>
        </is>
      </c>
      <c r="B7" s="3" t="inlineStr">
        <is>
          <t>Robert</t>
        </is>
      </c>
      <c r="C7" s="3" t="inlineStr">
        <is>
          <t>Camille</t>
        </is>
      </c>
      <c r="D7" s="3" t="inlineStr">
        <is>
          <t>IT</t>
        </is>
      </c>
      <c r="E7" s="3" t="inlineStr">
        <is>
          <t>Bordeaux</t>
        </is>
      </c>
      <c r="F7" s="3" t="inlineStr">
        <is>
          <t>CDI</t>
        </is>
      </c>
      <c r="G7" s="4" t="n">
        <v>46042</v>
      </c>
      <c r="H7" s="4" t="n">
        <v>46082</v>
      </c>
      <c r="I7" s="4" t="n">
        <v>46103</v>
      </c>
      <c r="J7" s="5">
        <f>IFERROR(NETWORKDAYS(H7,I7)-1,0)</f>
        <v/>
      </c>
      <c r="K7" s="3">
        <f>IFERROR(IF(AND(NOT(ISBLANK(P7)),NOT(ISBLANK(Q7))),3,IF(AND(NOT(ISBLANK(N7)),NOT(ISBLANK(O7))),2,IF(AND(NOT(ISBLANK(L7)),NOT(ISBLANK(M7))),1,0))),0)</f>
        <v/>
      </c>
      <c r="L7" s="6" t="n">
        <v>46082</v>
      </c>
      <c r="M7" s="6" t="n">
        <v>46091</v>
      </c>
      <c r="N7" s="6" t="n">
        <v>46092</v>
      </c>
      <c r="O7" s="6" t="n">
        <v>46103</v>
      </c>
      <c r="P7" s="7" t="n"/>
      <c r="Q7" s="7" t="n"/>
      <c r="R7" s="3">
        <f>IF(J7&gt;=11,"Oui","Non")</f>
        <v/>
      </c>
      <c r="S7" s="3">
        <f>IF(IFERROR(H7-G7,999)&lt;=56,"Oui","Non")</f>
        <v/>
      </c>
      <c r="T7" s="7" t="inlineStr">
        <is>
          <t>Oui</t>
        </is>
      </c>
      <c r="U7" s="8">
        <f>IFERROR(J7*88.0,0)</f>
        <v/>
      </c>
      <c r="V7" s="8">
        <f>IF(AND(F7="CDI",T7="Oui"),U7*0.2,0)</f>
        <v/>
      </c>
      <c r="W7" s="3">
        <f>IF(AND(R7="Oui",S7="Oui",T7="Oui"),"Validé",IF(AND(R7="Oui",S7="Oui",T7="Non"),"Refusé",IF(R7="Non","Non éligible","À compléter")))</f>
        <v/>
      </c>
    </row>
    <row r="8">
      <c r="A8" s="9" t="inlineStr">
        <is>
          <t>MAT006</t>
        </is>
      </c>
      <c r="B8" s="9" t="inlineStr">
        <is>
          <t>Durand</t>
        </is>
      </c>
      <c r="C8" s="9" t="inlineStr">
        <is>
          <t>Nicolas</t>
        </is>
      </c>
      <c r="D8" s="9" t="inlineStr">
        <is>
          <t>Production</t>
        </is>
      </c>
      <c r="E8" s="9" t="inlineStr">
        <is>
          <t>Lille</t>
        </is>
      </c>
      <c r="F8" s="9" t="inlineStr">
        <is>
          <t>CDI</t>
        </is>
      </c>
      <c r="G8" s="10" t="n">
        <v>46154</v>
      </c>
      <c r="H8" s="10" t="n">
        <v>46157</v>
      </c>
      <c r="I8" s="10" t="n">
        <v>46178</v>
      </c>
      <c r="J8" s="11">
        <f>IFERROR(NETWORKDAYS(H8,I8)-1,0)</f>
        <v/>
      </c>
      <c r="K8" s="9">
        <f>IFERROR(IF(AND(NOT(ISBLANK(P8)),NOT(ISBLANK(Q8))),3,IF(AND(NOT(ISBLANK(N8)),NOT(ISBLANK(O8))),2,IF(AND(NOT(ISBLANK(L8)),NOT(ISBLANK(M8))),1,0))),0)</f>
        <v/>
      </c>
      <c r="L8" s="6" t="n">
        <v>46157</v>
      </c>
      <c r="M8" s="6" t="n">
        <v>46167</v>
      </c>
      <c r="N8" s="6" t="n">
        <v>46168</v>
      </c>
      <c r="O8" s="6" t="n">
        <v>46178</v>
      </c>
      <c r="P8" s="7" t="n"/>
      <c r="Q8" s="7" t="n"/>
      <c r="R8" s="9">
        <f>IF(J8&gt;=11,"Oui","Non")</f>
        <v/>
      </c>
      <c r="S8" s="9">
        <f>IF(IFERROR(H8-G8,999)&lt;=56,"Oui","Non")</f>
        <v/>
      </c>
      <c r="T8" s="7" t="inlineStr">
        <is>
          <t>Oui</t>
        </is>
      </c>
      <c r="U8" s="12">
        <f>IFERROR(J8*115.0,0)</f>
        <v/>
      </c>
      <c r="V8" s="12">
        <f>IF(AND(F8="CDI",T8="Oui"),U8*0.2,0)</f>
        <v/>
      </c>
      <c r="W8" s="9">
        <f>IF(AND(R8="Oui",S8="Oui",T8="Oui"),"Validé",IF(AND(R8="Oui",S8="Oui",T8="Non"),"Refusé",IF(R8="Non","Non éligible","À compléter")))</f>
        <v/>
      </c>
    </row>
    <row r="9">
      <c r="A9" s="3" t="inlineStr">
        <is>
          <t>MAT007</t>
        </is>
      </c>
      <c r="B9" s="3" t="inlineStr">
        <is>
          <t>Moreau</t>
        </is>
      </c>
      <c r="C9" s="3" t="inlineStr">
        <is>
          <t>Léa</t>
        </is>
      </c>
      <c r="D9" s="3" t="inlineStr">
        <is>
          <t>Marketing</t>
        </is>
      </c>
      <c r="E9" s="3" t="inlineStr">
        <is>
          <t>Nantes</t>
        </is>
      </c>
      <c r="F9" s="3" t="inlineStr">
        <is>
          <t>CDD</t>
        </is>
      </c>
      <c r="G9" s="4" t="n">
        <v>46174</v>
      </c>
      <c r="H9" s="4" t="n">
        <v>46177</v>
      </c>
      <c r="I9" s="4" t="n">
        <v>46202</v>
      </c>
      <c r="J9" s="5">
        <f>IFERROR(NETWORKDAYS(H9,I9)-1,0)</f>
        <v/>
      </c>
      <c r="K9" s="3">
        <f>IFERROR(IF(AND(NOT(ISBLANK(P9)),NOT(ISBLANK(Q9))),3,IF(AND(NOT(ISBLANK(N9)),NOT(ISBLANK(O9))),2,IF(AND(NOT(ISBLANK(L9)),NOT(ISBLANK(M9))),1,0))),0)</f>
        <v/>
      </c>
      <c r="L9" s="6" t="n">
        <v>46177</v>
      </c>
      <c r="M9" s="6" t="n">
        <v>46187</v>
      </c>
      <c r="N9" s="7" t="n"/>
      <c r="O9" s="7" t="n"/>
      <c r="P9" s="7" t="n"/>
      <c r="Q9" s="7" t="n"/>
      <c r="R9" s="3">
        <f>IF(J9&gt;=11,"Oui","Non")</f>
        <v/>
      </c>
      <c r="S9" s="3">
        <f>IF(IFERROR(H9-G9,999)&lt;=56,"Oui","Non")</f>
        <v/>
      </c>
      <c r="T9" s="7" t="inlineStr">
        <is>
          <t>Non</t>
        </is>
      </c>
      <c r="U9" s="8">
        <f>IFERROR(J9*72.0,0)</f>
        <v/>
      </c>
      <c r="V9" s="8">
        <f>IF(AND(F9="CDI",T9="Oui"),U9*0.2,0)</f>
        <v/>
      </c>
      <c r="W9" s="3">
        <f>IF(AND(R9="Oui",S9="Oui",T9="Oui"),"Validé",IF(AND(R9="Oui",S9="Oui",T9="Non"),"Refusé",IF(R9="Non","Non éligible","À compléter")))</f>
        <v/>
      </c>
    </row>
    <row r="10">
      <c r="A10" s="9" t="inlineStr">
        <is>
          <t>MAT008</t>
        </is>
      </c>
      <c r="B10" s="9" t="inlineStr">
        <is>
          <t>Simon</t>
        </is>
      </c>
      <c r="C10" s="9" t="inlineStr">
        <is>
          <t>Antoine</t>
        </is>
      </c>
      <c r="D10" s="9" t="inlineStr">
        <is>
          <t>Juridique</t>
        </is>
      </c>
      <c r="E10" s="9" t="inlineStr">
        <is>
          <t>Strasbourg</t>
        </is>
      </c>
      <c r="F10" s="9" t="inlineStr">
        <is>
          <t>CDI</t>
        </is>
      </c>
      <c r="G10" s="10" t="n">
        <v>46081</v>
      </c>
      <c r="H10" s="10" t="n">
        <v>46152</v>
      </c>
      <c r="I10" s="10" t="n">
        <v>46174</v>
      </c>
      <c r="J10" s="11">
        <f>IFERROR(NETWORKDAYS(H10,I10)-1,0)</f>
        <v/>
      </c>
      <c r="K10" s="9">
        <f>IFERROR(IF(AND(NOT(ISBLANK(P10)),NOT(ISBLANK(Q10))),3,IF(AND(NOT(ISBLANK(N10)),NOT(ISBLANK(O10))),2,IF(AND(NOT(ISBLANK(L10)),NOT(ISBLANK(M10))),1,0))),0)</f>
        <v/>
      </c>
      <c r="L10" s="6" t="n">
        <v>46152</v>
      </c>
      <c r="M10" s="6" t="n">
        <v>46162</v>
      </c>
      <c r="N10" s="6" t="n">
        <v>46163</v>
      </c>
      <c r="O10" s="6" t="n">
        <v>46174</v>
      </c>
      <c r="P10" s="7" t="n"/>
      <c r="Q10" s="7" t="n"/>
      <c r="R10" s="9">
        <f>IF(J10&gt;=11,"Oui","Non")</f>
        <v/>
      </c>
      <c r="S10" s="9">
        <f>IF(IFERROR(H10-G10,999)&lt;=56,"Oui","Non")</f>
        <v/>
      </c>
      <c r="T10" s="7" t="inlineStr">
        <is>
          <t>Oui</t>
        </is>
      </c>
      <c r="U10" s="12">
        <f>IFERROR(J10*98.0,0)</f>
        <v/>
      </c>
      <c r="V10" s="12">
        <f>IF(AND(F10="CDI",T10="Oui"),U10*0.2,0)</f>
        <v/>
      </c>
      <c r="W10" s="9">
        <f>IF(AND(R10="Oui",S10="Oui",T10="Oui"),"Validé",IF(AND(R10="Oui",S10="Oui",T10="Non"),"Refusé",IF(R10="Non","Non éligible","À compléter")))</f>
        <v/>
      </c>
    </row>
    <row r="11">
      <c r="A11" s="3" t="inlineStr">
        <is>
          <t>MAT009</t>
        </is>
      </c>
      <c r="B11" s="3" t="inlineStr">
        <is>
          <t>Laurent</t>
        </is>
      </c>
      <c r="C11" s="3" t="inlineStr">
        <is>
          <t>Chloé</t>
        </is>
      </c>
      <c r="D11" s="3" t="inlineStr">
        <is>
          <t>Finance</t>
        </is>
      </c>
      <c r="E11" s="3" t="inlineStr">
        <is>
          <t>Rennes</t>
        </is>
      </c>
      <c r="F11" s="3" t="inlineStr">
        <is>
          <t>CDI</t>
        </is>
      </c>
      <c r="G11" s="4" t="n">
        <v>46130</v>
      </c>
      <c r="H11" s="4" t="n">
        <v>46133</v>
      </c>
      <c r="I11" s="4" t="n">
        <v>46160</v>
      </c>
      <c r="J11" s="5">
        <f>IFERROR(NETWORKDAYS(H11,I11)-1,0)</f>
        <v/>
      </c>
      <c r="K11" s="3">
        <f>IFERROR(IF(AND(NOT(ISBLANK(P11)),NOT(ISBLANK(Q11))),3,IF(AND(NOT(ISBLANK(N11)),NOT(ISBLANK(O11))),2,IF(AND(NOT(ISBLANK(L11)),NOT(ISBLANK(M11))),1,0))),0)</f>
        <v/>
      </c>
      <c r="L11" s="6" t="n">
        <v>46133</v>
      </c>
      <c r="M11" s="6" t="n">
        <v>46144</v>
      </c>
      <c r="N11" s="6" t="n">
        <v>46146</v>
      </c>
      <c r="O11" s="6" t="n">
        <v>46160</v>
      </c>
      <c r="P11" s="7" t="n"/>
      <c r="Q11" s="7" t="n"/>
      <c r="R11" s="3">
        <f>IF(J11&gt;=11,"Oui","Non")</f>
        <v/>
      </c>
      <c r="S11" s="3">
        <f>IF(IFERROR(H11-G11,999)&lt;=56,"Oui","Non")</f>
        <v/>
      </c>
      <c r="T11" s="7" t="inlineStr">
        <is>
          <t>Oui</t>
        </is>
      </c>
      <c r="U11" s="8">
        <f>IFERROR(J11*105.0,0)</f>
        <v/>
      </c>
      <c r="V11" s="8">
        <f>IF(AND(F11="CDI",T11="Oui"),U11*0.2,0)</f>
        <v/>
      </c>
      <c r="W11" s="3">
        <f>IF(AND(R11="Oui",S11="Oui",T11="Oui"),"Validé",IF(AND(R11="Oui",S11="Oui",T11="Non"),"Refusé",IF(R11="Non","Non éligible","À compléter")))</f>
        <v/>
      </c>
    </row>
    <row r="12">
      <c r="A12" s="9" t="inlineStr">
        <is>
          <t>MAT010</t>
        </is>
      </c>
      <c r="B12" s="9" t="inlineStr">
        <is>
          <t>Michel</t>
        </is>
      </c>
      <c r="C12" s="9" t="inlineStr">
        <is>
          <t>Maxime</t>
        </is>
      </c>
      <c r="D12" s="9" t="inlineStr">
        <is>
          <t>Production</t>
        </is>
      </c>
      <c r="E12" s="9" t="inlineStr">
        <is>
          <t>Montpellier</t>
        </is>
      </c>
      <c r="F12" s="9" t="inlineStr">
        <is>
          <t>CDI</t>
        </is>
      </c>
      <c r="G12" s="10" t="n">
        <v>46103</v>
      </c>
      <c r="H12" s="10" t="n">
        <v>46106</v>
      </c>
      <c r="I12" s="10" t="n">
        <v>46131</v>
      </c>
      <c r="J12" s="11">
        <f>IFERROR(NETWORKDAYS(H12,I12)-1,0)</f>
        <v/>
      </c>
      <c r="K12" s="9">
        <f>IFERROR(IF(AND(NOT(ISBLANK(P12)),NOT(ISBLANK(Q12))),3,IF(AND(NOT(ISBLANK(N12)),NOT(ISBLANK(O12))),2,IF(AND(NOT(ISBLANK(L12)),NOT(ISBLANK(M12))),1,0))),0)</f>
        <v/>
      </c>
      <c r="L12" s="6" t="n">
        <v>46106</v>
      </c>
      <c r="M12" s="6" t="n">
        <v>46117</v>
      </c>
      <c r="N12" s="6" t="n">
        <v>46118</v>
      </c>
      <c r="O12" s="6" t="n">
        <v>46127</v>
      </c>
      <c r="P12" s="6" t="n">
        <v>46128</v>
      </c>
      <c r="Q12" s="6" t="n">
        <v>46131</v>
      </c>
      <c r="R12" s="9">
        <f>IF(J12&gt;=11,"Oui","Non")</f>
        <v/>
      </c>
      <c r="S12" s="9">
        <f>IF(IFERROR(H12-G12,999)&lt;=56,"Oui","Non")</f>
        <v/>
      </c>
      <c r="T12" s="7" t="inlineStr">
        <is>
          <t>Non</t>
        </is>
      </c>
      <c r="U12" s="12">
        <f>IFERROR(J12*91.0,0)</f>
        <v/>
      </c>
      <c r="V12" s="12">
        <f>IF(AND(F12="CDI",T12="Oui"),U12*0.2,0)</f>
        <v/>
      </c>
      <c r="W12" s="9">
        <f>IF(AND(R12="Oui",S12="Oui",T12="Oui"),"Validé",IF(AND(R12="Oui",S12="Oui",T12="Non"),"Refusé",IF(R12="Non","Non éligible","À compléter")))</f>
        <v/>
      </c>
    </row>
    <row r="13">
      <c r="A13" s="13" t="inlineStr">
        <is>
          <t>TOTAUX</t>
        </is>
      </c>
      <c r="B13" s="13" t="n"/>
      <c r="C13" s="13" t="n"/>
      <c r="D13" s="13" t="n"/>
      <c r="E13" s="13" t="n"/>
      <c r="F13" s="13" t="n"/>
      <c r="G13" s="13" t="n"/>
      <c r="H13" s="13" t="n"/>
      <c r="I13" s="13" t="n"/>
      <c r="J13" s="14">
        <f>SUM(J3:J12)</f>
        <v/>
      </c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5">
        <f>SUM(U3:U12)</f>
        <v/>
      </c>
      <c r="V13" s="15">
        <f>SUM(V3:V12)</f>
        <v/>
      </c>
      <c r="W13" s="13" t="n"/>
    </row>
  </sheetData>
  <mergeCells count="1">
    <mergeCell ref="A1:W1"/>
  </mergeCells>
  <conditionalFormatting sqref="W3:W12">
    <cfRule type="expression" priority="1" dxfId="0" stopIfTrue="1">
      <formula>$W3="Validé"</formula>
    </cfRule>
    <cfRule type="expression" priority="2" dxfId="1" stopIfTrue="1">
      <formula>$W3="Refusé"</formula>
    </cfRule>
    <cfRule type="expression" priority="3" dxfId="2" stopIfTrue="1">
      <formula>$W3="À compléter"</formula>
    </cfRule>
    <cfRule type="expression" priority="4" dxfId="1" stopIfTrue="1">
      <formula>$W3="Non éligible"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35" customWidth="1" min="3" max="3"/>
    <col width="4" customWidth="1" min="4" max="4"/>
    <col width="20" customWidth="1" min="5" max="5"/>
    <col width="12" customWidth="1" min="6" max="6"/>
    <col width="12" customWidth="1" min="7" max="7"/>
    <col width="4" customWidth="1" min="8" max="8"/>
  </cols>
  <sheetData>
    <row r="1" ht="30" customHeight="1">
      <c r="A1" s="1" t="inlineStr">
        <is>
          <t>SYNTHÈSE RH — CONGÉ PATERNITÉ FRACTIONNÉ 2026</t>
        </is>
      </c>
    </row>
    <row r="2" ht="20" customHeight="1">
      <c r="A2" s="16" t="inlineStr">
        <is>
          <t>Indicateur</t>
        </is>
      </c>
      <c r="B2" s="16" t="inlineStr">
        <is>
          <t>Valeur</t>
        </is>
      </c>
      <c r="C2" s="16" t="inlineStr">
        <is>
          <t>Commentaire</t>
        </is>
      </c>
    </row>
    <row r="3">
      <c r="A3" s="17" t="inlineStr">
        <is>
          <t>Total dossiers</t>
        </is>
      </c>
      <c r="B3" s="18">
        <f>COUNTA(Données_Paternité!A3:A12)</f>
        <v/>
      </c>
      <c r="C3" s="19" t="inlineStr">
        <is>
          <t>Nombre total de salariés suivis</t>
        </is>
      </c>
    </row>
    <row r="4">
      <c r="A4" s="20" t="inlineStr">
        <is>
          <t>Dossiers validés</t>
        </is>
      </c>
      <c r="B4" s="18">
        <f>COUNTIF(Données_Paternité!W3:W12,"Validé")</f>
        <v/>
      </c>
      <c r="C4" s="21" t="inlineStr">
        <is>
          <t>Accord + éligible + délai OK</t>
        </is>
      </c>
    </row>
    <row r="5">
      <c r="A5" s="17" t="inlineStr">
        <is>
          <t>Dossiers refusés</t>
        </is>
      </c>
      <c r="B5" s="18">
        <f>COUNTIF(Données_Paternité!W3:W12,"Refusé")</f>
        <v/>
      </c>
      <c r="C5" s="19" t="inlineStr">
        <is>
          <t>Accord refusé par employeur</t>
        </is>
      </c>
    </row>
    <row r="6">
      <c r="A6" s="20" t="inlineStr">
        <is>
          <t>Dossiers non éligibles</t>
        </is>
      </c>
      <c r="B6" s="18">
        <f>COUNTIF(Données_Paternité!W3:W12,"Non éligible")</f>
        <v/>
      </c>
      <c r="C6" s="21" t="inlineStr">
        <is>
          <t>Durée &lt; 11 jours ouvrés</t>
        </is>
      </c>
    </row>
    <row r="7">
      <c r="A7" s="17" t="inlineStr">
        <is>
          <t>Dossiers à compléter</t>
        </is>
      </c>
      <c r="B7" s="18">
        <f>COUNTIF(Données_Paternité!W3:W12,"À compléter")</f>
        <v/>
      </c>
      <c r="C7" s="19" t="inlineStr">
        <is>
          <t>Informations manquantes</t>
        </is>
      </c>
    </row>
    <row r="8">
      <c r="A8" s="20" t="inlineStr">
        <is>
          <t>Taux de conformité (%)</t>
        </is>
      </c>
      <c r="B8" s="18">
        <f>IFERROR(COUNTIF(Données_Paternité!W3:W12,"Validé")/COUNTA(Données_Paternité!A3:A12)*100,0)</f>
        <v/>
      </c>
      <c r="C8" s="21" t="inlineStr">
        <is>
          <t>Validés / Total</t>
        </is>
      </c>
    </row>
    <row r="9">
      <c r="A9" s="17" t="inlineStr">
        <is>
          <t>Durée moyenne de congé (j)</t>
        </is>
      </c>
      <c r="B9" s="18">
        <f>IFERROR(AVERAGE(Données_Paternité!J3:J12),0)</f>
        <v/>
      </c>
      <c r="C9" s="19" t="inlineStr">
        <is>
          <t>Moyenne jours ouvrés</t>
        </is>
      </c>
    </row>
    <row r="10">
      <c r="A10" s="20" t="inlineStr">
        <is>
          <t>Total IJSS estimées (€)</t>
        </is>
      </c>
      <c r="B10" s="22">
        <f>SUM(Données_Paternité!U3:U12)</f>
        <v/>
      </c>
      <c r="C10" s="21" t="inlineStr">
        <is>
          <t>Somme IJSS tous dossiers</t>
        </is>
      </c>
    </row>
    <row r="11">
      <c r="A11" s="17" t="inlineStr">
        <is>
          <t>Total complément employeur (€)</t>
        </is>
      </c>
      <c r="B11" s="22">
        <f>SUM(Données_Paternité!V3:V12)</f>
        <v/>
      </c>
      <c r="C11" s="19" t="inlineStr">
        <is>
          <t>Somme compléments versés</t>
        </is>
      </c>
    </row>
    <row r="12">
      <c r="A12" s="20" t="inlineStr">
        <is>
          <t>Nb fractions moyen</t>
        </is>
      </c>
      <c r="B12" s="18">
        <f>IFERROR(AVERAGE(Données_Paternité!K3:K12),0)</f>
        <v/>
      </c>
      <c r="C12" s="21" t="inlineStr">
        <is>
          <t>Nombre moyen de fractions</t>
        </is>
      </c>
    </row>
    <row r="14">
      <c r="A14" s="23" t="inlineStr">
        <is>
          <t>Répartition par service</t>
        </is>
      </c>
      <c r="B14" s="24" t="n"/>
      <c r="C14" s="25" t="n"/>
      <c r="E14" s="23" t="inlineStr">
        <is>
          <t>Éligibilité au fractionnement</t>
        </is>
      </c>
      <c r="F14" s="24" t="n"/>
      <c r="G14" s="25" t="n"/>
    </row>
    <row r="15">
      <c r="A15" s="16" t="inlineStr">
        <is>
          <t>Service</t>
        </is>
      </c>
      <c r="B15" s="16" t="inlineStr">
        <is>
          <t>Nb dossiers</t>
        </is>
      </c>
      <c r="C15" s="16" t="inlineStr">
        <is>
          <t>IJSS totales (€)</t>
        </is>
      </c>
      <c r="E15" s="16" t="inlineStr">
        <is>
          <t>Statut</t>
        </is>
      </c>
      <c r="F15" s="16" t="inlineStr">
        <is>
          <t>Nombre</t>
        </is>
      </c>
      <c r="G15" s="16" t="inlineStr">
        <is>
          <t>Part (%)</t>
        </is>
      </c>
    </row>
    <row r="16">
      <c r="A16" s="3" t="inlineStr">
        <is>
          <t>Comptabilité</t>
        </is>
      </c>
      <c r="B16" s="3">
        <f>COUNTIF(Données_Paternité!D3:D12,A16)</f>
        <v/>
      </c>
      <c r="C16" s="8">
        <f>IFERROR(SUMIF(Données_Paternité!D3:D12,A16,Données_Paternité!U3:U12),0)</f>
        <v/>
      </c>
      <c r="E16" s="3" t="inlineStr">
        <is>
          <t>Éligible</t>
        </is>
      </c>
      <c r="F16" s="3">
        <f>COUNTIF(Données_Paternité!R3:R12,"Oui")</f>
        <v/>
      </c>
      <c r="G16" s="26">
        <f>IFERROR(F16/SUM(F16:F17)*100,0)</f>
        <v/>
      </c>
    </row>
    <row r="17">
      <c r="A17" s="9" t="inlineStr">
        <is>
          <t>RH</t>
        </is>
      </c>
      <c r="B17" s="9">
        <f>COUNTIF(Données_Paternité!D3:D12,A17)</f>
        <v/>
      </c>
      <c r="C17" s="12">
        <f>IFERROR(SUMIF(Données_Paternité!D3:D12,A17,Données_Paternité!U3:U12),0)</f>
        <v/>
      </c>
      <c r="E17" s="9" t="inlineStr">
        <is>
          <t>Non éligible</t>
        </is>
      </c>
      <c r="F17" s="9">
        <f>COUNTIF(Données_Paternité!R3:R12,"Non")</f>
        <v/>
      </c>
      <c r="G17" s="27">
        <f>IFERROR(F17/SUM(F16:F17)*100,0)</f>
        <v/>
      </c>
    </row>
    <row r="18">
      <c r="A18" s="3" t="inlineStr">
        <is>
          <t>Logistique</t>
        </is>
      </c>
      <c r="B18" s="3">
        <f>COUNTIF(Données_Paternité!D3:D12,A18)</f>
        <v/>
      </c>
      <c r="C18" s="8">
        <f>IFERROR(SUMIF(Données_Paternité!D3:D12,A18,Données_Paternité!U3:U12),0)</f>
        <v/>
      </c>
    </row>
    <row r="19">
      <c r="A19" s="9" t="inlineStr">
        <is>
          <t>Commercial</t>
        </is>
      </c>
      <c r="B19" s="9">
        <f>COUNTIF(Données_Paternité!D3:D12,A19)</f>
        <v/>
      </c>
      <c r="C19" s="12">
        <f>IFERROR(SUMIF(Données_Paternité!D3:D12,A19,Données_Paternité!U3:U12),0)</f>
        <v/>
      </c>
    </row>
    <row r="20">
      <c r="A20" s="3" t="inlineStr">
        <is>
          <t>IT</t>
        </is>
      </c>
      <c r="B20" s="3">
        <f>COUNTIF(Données_Paternité!D3:D12,A20)</f>
        <v/>
      </c>
      <c r="C20" s="8">
        <f>IFERROR(SUMIF(Données_Paternité!D3:D12,A20,Données_Paternité!U3:U12),0)</f>
        <v/>
      </c>
    </row>
    <row r="21">
      <c r="A21" s="9" t="inlineStr">
        <is>
          <t>Production</t>
        </is>
      </c>
      <c r="B21" s="9">
        <f>COUNTIF(Données_Paternité!D3:D12,A21)</f>
        <v/>
      </c>
      <c r="C21" s="12">
        <f>IFERROR(SUMIF(Données_Paternité!D3:D12,A21,Données_Paternité!U3:U12),0)</f>
        <v/>
      </c>
    </row>
    <row r="22">
      <c r="A22" s="3" t="inlineStr">
        <is>
          <t>Marketing</t>
        </is>
      </c>
      <c r="B22" s="3">
        <f>COUNTIF(Données_Paternité!D3:D12,A22)</f>
        <v/>
      </c>
      <c r="C22" s="8">
        <f>IFERROR(SUMIF(Données_Paternité!D3:D12,A22,Données_Paternité!U3:U12),0)</f>
        <v/>
      </c>
    </row>
    <row r="23">
      <c r="A23" s="9" t="inlineStr">
        <is>
          <t>Juridique</t>
        </is>
      </c>
      <c r="B23" s="9">
        <f>COUNTIF(Données_Paternité!D3:D12,A23)</f>
        <v/>
      </c>
      <c r="C23" s="12">
        <f>IFERROR(SUMIF(Données_Paternité!D3:D12,A23,Données_Paternité!U3:U12),0)</f>
        <v/>
      </c>
    </row>
    <row r="24">
      <c r="A24" s="3" t="inlineStr">
        <is>
          <t>Finance</t>
        </is>
      </c>
      <c r="B24" s="3">
        <f>COUNTIF(Données_Paternité!D3:D12,A24)</f>
        <v/>
      </c>
      <c r="C24" s="8">
        <f>IFERROR(SUMIF(Données_Paternité!D3:D12,A24,Données_Paternité!U3:U12),0)</f>
        <v/>
      </c>
    </row>
    <row r="26">
      <c r="A26" s="23" t="inlineStr">
        <is>
          <t>IJSS estimées par dossier</t>
        </is>
      </c>
      <c r="B26" s="24" t="n"/>
      <c r="C26" s="25" t="n"/>
    </row>
    <row r="27">
      <c r="A27" s="16" t="inlineStr">
        <is>
          <t>Matricule</t>
        </is>
      </c>
      <c r="B27" s="16" t="inlineStr">
        <is>
          <t>Salarié</t>
        </is>
      </c>
      <c r="C27" s="16" t="inlineStr">
        <is>
          <t>IJSS (€)</t>
        </is>
      </c>
    </row>
    <row r="28">
      <c r="A28" s="3" t="inlineStr">
        <is>
          <t>MAT001</t>
        </is>
      </c>
      <c r="B28" s="3" t="inlineStr">
        <is>
          <t>Dupont M.</t>
        </is>
      </c>
      <c r="C28" s="8">
        <f>Données_Paternité!U3</f>
        <v/>
      </c>
    </row>
    <row r="29">
      <c r="A29" s="9" t="inlineStr">
        <is>
          <t>MAT002</t>
        </is>
      </c>
      <c r="B29" s="9" t="inlineStr">
        <is>
          <t>Martin J.</t>
        </is>
      </c>
      <c r="C29" s="12">
        <f>Données_Paternité!U4</f>
        <v/>
      </c>
    </row>
    <row r="30">
      <c r="A30" s="3" t="inlineStr">
        <is>
          <t>MAT003</t>
        </is>
      </c>
      <c r="B30" s="3" t="inlineStr">
        <is>
          <t>Bernard S.</t>
        </is>
      </c>
      <c r="C30" s="8">
        <f>Données_Paternité!U5</f>
        <v/>
      </c>
    </row>
    <row r="31">
      <c r="A31" s="9" t="inlineStr">
        <is>
          <t>MAT004</t>
        </is>
      </c>
      <c r="B31" s="9" t="inlineStr">
        <is>
          <t>Petit T.</t>
        </is>
      </c>
      <c r="C31" s="12">
        <f>Données_Paternité!U6</f>
        <v/>
      </c>
    </row>
    <row r="32">
      <c r="A32" s="3" t="inlineStr">
        <is>
          <t>MAT005</t>
        </is>
      </c>
      <c r="B32" s="3" t="inlineStr">
        <is>
          <t>Robert C.</t>
        </is>
      </c>
      <c r="C32" s="8">
        <f>Données_Paternité!U7</f>
        <v/>
      </c>
    </row>
    <row r="33">
      <c r="A33" s="9" t="inlineStr">
        <is>
          <t>MAT006</t>
        </is>
      </c>
      <c r="B33" s="9" t="inlineStr">
        <is>
          <t>Durand N.</t>
        </is>
      </c>
      <c r="C33" s="12">
        <f>Données_Paternité!U8</f>
        <v/>
      </c>
    </row>
    <row r="34">
      <c r="A34" s="3" t="inlineStr">
        <is>
          <t>MAT007</t>
        </is>
      </c>
      <c r="B34" s="3" t="inlineStr">
        <is>
          <t>Moreau L.</t>
        </is>
      </c>
      <c r="C34" s="8">
        <f>Données_Paternité!U9</f>
        <v/>
      </c>
    </row>
    <row r="35">
      <c r="A35" s="9" t="inlineStr">
        <is>
          <t>MAT008</t>
        </is>
      </c>
      <c r="B35" s="9" t="inlineStr">
        <is>
          <t>Simon A.</t>
        </is>
      </c>
      <c r="C35" s="12">
        <f>Données_Paternité!U10</f>
        <v/>
      </c>
    </row>
    <row r="36">
      <c r="A36" s="3" t="inlineStr">
        <is>
          <t>MAT009</t>
        </is>
      </c>
      <c r="B36" s="3" t="inlineStr">
        <is>
          <t>Laurent C.</t>
        </is>
      </c>
      <c r="C36" s="8">
        <f>Données_Paternité!U11</f>
        <v/>
      </c>
    </row>
    <row r="37">
      <c r="A37" s="9" t="inlineStr">
        <is>
          <t>MAT010</t>
        </is>
      </c>
      <c r="B37" s="9" t="inlineStr">
        <is>
          <t>Michel M.</t>
        </is>
      </c>
      <c r="C37" s="12">
        <f>Données_Paternité!U12</f>
        <v/>
      </c>
    </row>
  </sheetData>
  <mergeCells count="4">
    <mergeCell ref="A1:H1"/>
    <mergeCell ref="A14:C14"/>
    <mergeCell ref="E14:G14"/>
    <mergeCell ref="A26:C26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28" customWidth="1" min="1" max="1"/>
    <col width="70" customWidth="1" min="2" max="2"/>
    <col width="4" customWidth="1" min="3" max="3"/>
    <col width="4" customWidth="1" min="4" max="4"/>
  </cols>
  <sheetData>
    <row r="1" ht="30" customHeight="1">
      <c r="A1" s="1" t="inlineStr">
        <is>
          <t>MODE D'EMPLOI — FRACTIONNEMENT CONGÉ PATERNITÉ 2026</t>
        </is>
      </c>
    </row>
    <row r="2" ht="22" customHeight="1">
      <c r="A2" s="28" t="inlineStr">
        <is>
          <t>1. OBJET DU FICHIER</t>
        </is>
      </c>
    </row>
    <row r="3" ht="40" customHeight="1">
      <c r="A3" s="29" t="inlineStr">
        <is>
          <t>Objectif</t>
        </is>
      </c>
      <c r="B3" s="30" t="inlineStr">
        <is>
          <t>Ce classeur permet au service RH/Paie de suivre les demandes de fractionnement du congé paternité pour l'année 2026.</t>
        </is>
      </c>
      <c r="C3" s="24" t="n"/>
      <c r="D3" s="25" t="n"/>
    </row>
    <row r="4" ht="40" customHeight="1">
      <c r="A4" s="29" t="inlineStr">
        <is>
          <t>Périmètre</t>
        </is>
      </c>
      <c r="B4" s="31" t="inlineStr">
        <is>
          <t>Tous les salariés (CDI, CDD) ayant eu un enfant en 2026 et souhaitant fractionner leur congé paternité.</t>
        </is>
      </c>
      <c r="C4" s="24" t="n"/>
      <c r="D4" s="25" t="n"/>
    </row>
    <row r="5" ht="40" customHeight="1">
      <c r="A5" s="29" t="inlineStr">
        <is>
          <t>Réglementation</t>
        </is>
      </c>
      <c r="B5" s="30" t="inlineStr">
        <is>
          <t>Loi n°2021-1018 du 2 août 2021 — Congé paternité porté à 25 jours calendaires (32 pour naissances multiples), dont 4 jours obligatoires non fractionnables.</t>
        </is>
      </c>
      <c r="C5" s="24" t="n"/>
      <c r="D5" s="25" t="n"/>
    </row>
    <row r="7" ht="22" customHeight="1">
      <c r="A7" s="28" t="inlineStr">
        <is>
          <t>2. COMMENT SAISIR UN DOSSIER</t>
        </is>
      </c>
    </row>
    <row r="8" ht="40" customHeight="1">
      <c r="A8" s="29" t="inlineStr">
        <is>
          <t>Matricule &amp; Identité</t>
        </is>
      </c>
      <c r="B8" s="31" t="inlineStr">
        <is>
          <t>Renseignez le matricule RH, le nom, le prénom, le service, la ville et le type de contrat du salarié.</t>
        </is>
      </c>
      <c r="C8" s="24" t="n"/>
      <c r="D8" s="25" t="n"/>
    </row>
    <row r="9" ht="40" customHeight="1">
      <c r="A9" s="29" t="inlineStr">
        <is>
          <t>Date naissance enfant</t>
        </is>
      </c>
      <c r="B9" s="30" t="inlineStr">
        <is>
          <t>Date de naissance (ou de naissance prévue) de l'enfant au format JJ/MM/AAAA.</t>
        </is>
      </c>
      <c r="C9" s="24" t="n"/>
      <c r="D9" s="25" t="n"/>
    </row>
    <row r="10" ht="40" customHeight="1">
      <c r="A10" s="29" t="inlineStr">
        <is>
          <t>Début / Fin congé</t>
        </is>
      </c>
      <c r="B10" s="31" t="inlineStr">
        <is>
          <t>Indiquez les dates globales de début et de fin du congé paternité total.</t>
        </is>
      </c>
      <c r="C10" s="24" t="n"/>
      <c r="D10" s="25" t="n"/>
    </row>
    <row r="11" ht="40" customHeight="1">
      <c r="A11" s="29" t="inlineStr">
        <is>
          <t>Fractions</t>
        </is>
      </c>
      <c r="B11" s="30" t="inlineStr">
        <is>
          <t>Renseignez les dates de début et de fin de chaque fraction (1 à 3 fractions possibles). Laissez vide si non utilisé.</t>
        </is>
      </c>
      <c r="C11" s="24" t="n"/>
      <c r="D11" s="25" t="n"/>
    </row>
    <row r="12" ht="40" customHeight="1">
      <c r="A12" s="29" t="inlineStr">
        <is>
          <t>Accord employeur</t>
        </is>
      </c>
      <c r="B12" s="31" t="inlineStr">
        <is>
          <t>Saisissez "Oui" ou "Non" selon la décision de l'employeur concernant le fractionnement.</t>
        </is>
      </c>
      <c r="C12" s="24" t="n"/>
      <c r="D12" s="25" t="n"/>
    </row>
    <row r="13" ht="40" customHeight="1">
      <c r="A13" s="29" t="inlineStr">
        <is>
          <t>Cellules jaunes</t>
        </is>
      </c>
      <c r="B13" s="30" t="inlineStr">
        <is>
          <t>Les cellules à fond jaune (#FFFBEB) sont des cellules de saisie. Les autres sont calculées automatiquement.</t>
        </is>
      </c>
      <c r="C13" s="24" t="n"/>
      <c r="D13" s="25" t="n"/>
    </row>
    <row r="15" ht="22" customHeight="1">
      <c r="A15" s="28" t="inlineStr">
        <is>
          <t>3. RÈGLES DE FRACTIONNEMENT</t>
        </is>
      </c>
    </row>
    <row r="16" ht="40" customHeight="1">
      <c r="A16" s="29" t="inlineStr">
        <is>
          <t>Durée minimale</t>
        </is>
      </c>
      <c r="B16" s="31" t="inlineStr">
        <is>
          <t>Pour pouvoir fractionner, la partie fractionnée doit comporter au minimum 11 jours ouvrés consécutifs.</t>
        </is>
      </c>
      <c r="C16" s="24" t="n"/>
      <c r="D16" s="25" t="n"/>
    </row>
    <row r="17" ht="40" customHeight="1">
      <c r="A17" s="29" t="inlineStr">
        <is>
          <t>Délai réglementaire</t>
        </is>
      </c>
      <c r="B17" s="30" t="inlineStr">
        <is>
          <t>Le congé doit débuter dans un délai maximum de 8 semaines (56 jours) après la naissance de l'enfant.</t>
        </is>
      </c>
      <c r="C17" s="24" t="n"/>
      <c r="D17" s="25" t="n"/>
    </row>
    <row r="18" ht="40" customHeight="1">
      <c r="A18" s="29" t="inlineStr">
        <is>
          <t>Nombre de fractions</t>
        </is>
      </c>
      <c r="B18" s="31" t="inlineStr">
        <is>
          <t>La partie fractionnée peut être prise en 2 ou 3 périodes maximum (en plus des 4 jours obligatoires).</t>
        </is>
      </c>
      <c r="C18" s="24" t="n"/>
      <c r="D18" s="25" t="n"/>
    </row>
    <row r="19" ht="40" customHeight="1">
      <c r="A19" s="29" t="inlineStr">
        <is>
          <t>Accord obligatoire</t>
        </is>
      </c>
      <c r="B19" s="30" t="inlineStr">
        <is>
          <t>Le fractionnement est soumis à l'accord de l'employeur. Sans accord, le congé est pris en continu.</t>
        </is>
      </c>
      <c r="C19" s="24" t="n"/>
      <c r="D19" s="25" t="n"/>
    </row>
    <row r="20" ht="40" customHeight="1">
      <c r="A20" s="29" t="inlineStr">
        <is>
          <t>Délai de prévenance</t>
        </is>
      </c>
      <c r="B20" s="31" t="inlineStr">
        <is>
          <t>Le salarié doit informer l'employeur au moins 1 mois avant la date souhaitée de chaque période.</t>
        </is>
      </c>
      <c r="C20" s="24" t="n"/>
      <c r="D20" s="25" t="n"/>
    </row>
    <row r="21" ht="40" customHeight="1">
      <c r="A21" s="29" t="inlineStr">
        <is>
          <t>IJSS</t>
        </is>
      </c>
      <c r="B21" s="30" t="inlineStr">
        <is>
          <t>Les IJSS sont versées par la CPAM sur la base du salaire journalier de base (SJB = salaire mensuel brut / 30,44).</t>
        </is>
      </c>
      <c r="C21" s="24" t="n"/>
      <c r="D21" s="25" t="n"/>
    </row>
    <row r="23" ht="22" customHeight="1">
      <c r="A23" s="28" t="inlineStr">
        <is>
          <t>4. INTERPRÉTATION DES STATUTS</t>
        </is>
      </c>
    </row>
    <row r="24" ht="40" customHeight="1">
      <c r="A24" s="29" t="inlineStr">
        <is>
          <t>Validé (vert)</t>
        </is>
      </c>
      <c r="B24" s="31" t="inlineStr">
        <is>
          <t>Dossier éligible au fractionnement, délai respecté et accord employeur obtenu.</t>
        </is>
      </c>
      <c r="C24" s="24" t="n"/>
      <c r="D24" s="25" t="n"/>
    </row>
    <row r="25" ht="40" customHeight="1">
      <c r="A25" s="29" t="inlineStr">
        <is>
          <t>Refusé (rouge)</t>
        </is>
      </c>
      <c r="B25" s="30" t="inlineStr">
        <is>
          <t>L'employeur a refusé le fractionnement. Le congé sera pris de manière continue.</t>
        </is>
      </c>
      <c r="C25" s="24" t="n"/>
      <c r="D25" s="25" t="n"/>
    </row>
    <row r="26" ht="40" customHeight="1">
      <c r="A26" s="29" t="inlineStr">
        <is>
          <t>Non éligible (rouge)</t>
        </is>
      </c>
      <c r="B26" s="31" t="inlineStr">
        <is>
          <t>La durée de congé est inférieure à 11 jours ouvrés : le fractionnement n'est pas possible.</t>
        </is>
      </c>
      <c r="C26" s="24" t="n"/>
      <c r="D26" s="25" t="n"/>
    </row>
    <row r="27" ht="40" customHeight="1">
      <c r="A27" s="29" t="inlineStr">
        <is>
          <t>À compléter (orange)</t>
        </is>
      </c>
      <c r="B27" s="30" t="inlineStr">
        <is>
          <t>Des informations sont manquantes dans le dossier (dates, accord, fractions non renseignées).</t>
        </is>
      </c>
      <c r="C27" s="24" t="n"/>
      <c r="D27" s="25" t="n"/>
    </row>
    <row r="29" ht="22" customHeight="1">
      <c r="A29" s="28" t="inlineStr">
        <is>
          <t>5. CONTACTS &amp; SOURCES</t>
        </is>
      </c>
    </row>
    <row r="30" ht="40" customHeight="1">
      <c r="A30" s="29" t="inlineStr">
        <is>
          <t>Service Paie</t>
        </is>
      </c>
      <c r="B30" s="31" t="inlineStr">
        <is>
          <t>Toute question relative aux IJSS et au complément employeur doit être adressée au service paie.</t>
        </is>
      </c>
      <c r="C30" s="24" t="n"/>
      <c r="D30" s="25" t="n"/>
    </row>
    <row r="31" ht="40" customHeight="1">
      <c r="A31" s="29" t="inlineStr">
        <is>
          <t>Service RH</t>
        </is>
      </c>
      <c r="B31" s="30" t="inlineStr">
        <is>
          <t>La validation des accords de fractionnement est de la responsabilité du responsable RH.</t>
        </is>
      </c>
      <c r="C31" s="24" t="n"/>
      <c r="D31" s="25" t="n"/>
    </row>
    <row r="32" ht="40" customHeight="1">
      <c r="A32" s="29" t="inlineStr">
        <is>
          <t>CPAM</t>
        </is>
      </c>
      <c r="B32" s="31" t="inlineStr">
        <is>
          <t>Formulaire S3716 — Attestation de salaire pour le congé paternité disponible sur ameli.fr.</t>
        </is>
      </c>
      <c r="C32" s="24" t="n"/>
      <c r="D32" s="25" t="n"/>
    </row>
    <row r="33" ht="40" customHeight="1">
      <c r="A33" s="29" t="inlineStr">
        <is>
          <t>Code du travail</t>
        </is>
      </c>
      <c r="B33" s="30" t="inlineStr">
        <is>
          <t>Articles L1225-35 à L1225-36-1 du Code du travail pour le congé paternité.</t>
        </is>
      </c>
      <c r="C33" s="24" t="n"/>
      <c r="D33" s="25" t="n"/>
    </row>
    <row r="34" ht="40" customHeight="1">
      <c r="A34" s="29" t="inlineStr">
        <is>
          <t>Mise à jour</t>
        </is>
      </c>
      <c r="B34" s="31" t="inlineStr">
        <is>
          <t>Ce fichier doit être archivé et transmis à la paie en fin de mois pour traitement des IJSS.</t>
        </is>
      </c>
      <c r="C34" s="24" t="n"/>
      <c r="D34" s="25" t="n"/>
    </row>
  </sheetData>
  <mergeCells count="30">
    <mergeCell ref="A1:D1"/>
    <mergeCell ref="A2:D2"/>
    <mergeCell ref="B3:D3"/>
    <mergeCell ref="B4:D4"/>
    <mergeCell ref="B5:D5"/>
    <mergeCell ref="A7:D7"/>
    <mergeCell ref="B8:D8"/>
    <mergeCell ref="B9:D9"/>
    <mergeCell ref="B10:D10"/>
    <mergeCell ref="B11:D11"/>
    <mergeCell ref="B12:D12"/>
    <mergeCell ref="B13:D13"/>
    <mergeCell ref="A15:D15"/>
    <mergeCell ref="B16:D16"/>
    <mergeCell ref="B17:D17"/>
    <mergeCell ref="B18:D18"/>
    <mergeCell ref="B19:D19"/>
    <mergeCell ref="B20:D20"/>
    <mergeCell ref="B21:D21"/>
    <mergeCell ref="A23:D23"/>
    <mergeCell ref="B24:D24"/>
    <mergeCell ref="B25:D25"/>
    <mergeCell ref="B26:D26"/>
    <mergeCell ref="B27:D27"/>
    <mergeCell ref="A29:D29"/>
    <mergeCell ref="B30:D30"/>
    <mergeCell ref="B31:D31"/>
    <mergeCell ref="B32:D32"/>
    <mergeCell ref="B33:D33"/>
    <mergeCell ref="B34:D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2026-07-01T07:27:16Z</dcterms:created>
  <dcterms:modified xmlns:dcterms="http://purl.org/dc/terms/" xmlns:xsi="http://www.w3.org/2001/XMLSchema-instance" xsi:type="dcterms:W3CDTF">2026-07-01T07:27:16Z</dcterms:modified>
</cp:coreProperties>
</file>