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aisie_HS" sheetId="1" state="visible" r:id="rId1"/>
    <sheet xmlns:r="http://schemas.openxmlformats.org/officeDocument/2006/relationships" name="Synthèse_Mensuelle" sheetId="2" state="visible" r:id="rId2"/>
    <sheet xmlns:r="http://schemas.openxmlformats.org/officeDocument/2006/relationships" name="Référentiels" sheetId="3" state="visible" r:id="rId3"/>
    <sheet xmlns:r="http://schemas.openxmlformats.org/officeDocument/2006/relationships" name="Tableau_de_bord" sheetId="4" state="visible" r:id="rId4"/>
    <sheet xmlns:r="http://schemas.openxmlformats.org/officeDocument/2006/relationships" name="Mode_d_emploi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yyyy-mm-dd"/>
    <numFmt numFmtId="165" formatCode="DD/MM/YYYY"/>
    <numFmt numFmtId="166" formatCode="#,##0.00 &quot;€&quot;"/>
    <numFmt numFmtId="167" formatCode="#,##0.00 &quot;h&quot;"/>
    <numFmt numFmtId="168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</font>
    <font>
      <name val="Calibri"/>
      <b val="1"/>
      <color rgb="00FFFFFF"/>
      <sz val="10"/>
    </font>
    <font>
      <name val="Calibri"/>
      <b val="1"/>
      <sz val="10"/>
    </font>
    <font>
      <name val="Calibri"/>
      <b val="1"/>
      <color rgb="00FFFFFF"/>
      <sz val="14"/>
    </font>
    <font>
      <name val="Calibri"/>
      <b val="1"/>
      <color rgb="00FFFFFF"/>
      <sz val="9"/>
    </font>
    <font>
      <name val="Calibri"/>
      <b val="1"/>
      <color rgb="00FFFFFF"/>
      <sz val="16"/>
    </font>
    <font>
      <name val="Calibri"/>
      <b val="1"/>
      <color rgb="00FFFFFF"/>
      <sz val="13"/>
    </font>
  </fonts>
  <fills count="9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C8102E"/>
      </patternFill>
    </fill>
    <fill>
      <patternFill patternType="solid">
        <fgColor rgb="001E3A5F"/>
      </patternFill>
    </fill>
    <fill>
      <patternFill patternType="solid">
        <fgColor rgb="000F766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167" fontId="0" fillId="4" borderId="1" applyAlignment="1" pivotButton="0" quotePrefix="0" xfId="0">
      <alignment horizontal="center" vertical="center"/>
    </xf>
    <xf numFmtId="166" fontId="0" fillId="4" borderId="1" applyAlignment="1" pivotButton="0" quotePrefix="0" xfId="0">
      <alignment horizontal="center" vertical="center"/>
    </xf>
    <xf numFmtId="166" fontId="0" fillId="3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 vertical="center"/>
    </xf>
    <xf numFmtId="165" fontId="0" fillId="5" borderId="1" applyAlignment="1" pivotButton="0" quotePrefix="0" xfId="0">
      <alignment horizontal="center" vertical="center"/>
    </xf>
    <xf numFmtId="166" fontId="0" fillId="5" borderId="1" applyAlignment="1" pivotButton="0" quotePrefix="0" xfId="0">
      <alignment horizontal="center" vertical="center"/>
    </xf>
    <xf numFmtId="0" fontId="1" fillId="2" borderId="0" applyAlignment="1" pivotButton="0" quotePrefix="0" xfId="0">
      <alignment horizontal="center" vertical="center"/>
    </xf>
    <xf numFmtId="167" fontId="3" fillId="6" borderId="1" applyAlignment="1" pivotButton="0" quotePrefix="0" xfId="0">
      <alignment horizontal="center" vertical="center"/>
    </xf>
    <xf numFmtId="166" fontId="3" fillId="6" borderId="1" applyAlignment="1" pivotButton="0" quotePrefix="0" xfId="0">
      <alignment horizontal="center" vertical="center"/>
    </xf>
    <xf numFmtId="167" fontId="0" fillId="3" borderId="1" applyAlignment="1" pivotButton="0" quotePrefix="0" xfId="0">
      <alignment horizontal="center" vertical="center"/>
    </xf>
    <xf numFmtId="168" fontId="0" fillId="3" borderId="1" applyAlignment="1" pivotButton="0" quotePrefix="0" xfId="0">
      <alignment horizontal="center" vertical="center"/>
    </xf>
    <xf numFmtId="167" fontId="0" fillId="5" borderId="1" applyAlignment="1" pivotButton="0" quotePrefix="0" xfId="0">
      <alignment horizontal="center" vertical="center"/>
    </xf>
    <xf numFmtId="168" fontId="0" fillId="5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left" vertical="center"/>
    </xf>
    <xf numFmtId="0" fontId="4" fillId="4" borderId="1" pivotButton="0" quotePrefix="0" xfId="0"/>
    <xf numFmtId="0" fontId="0" fillId="0" borderId="1" applyAlignment="1" pivotButton="0" quotePrefix="0" xfId="0">
      <alignment horizontal="center" vertical="center"/>
    </xf>
    <xf numFmtId="0" fontId="2" fillId="0" borderId="0" pivotButton="0" quotePrefix="0" xfId="0"/>
    <xf numFmtId="3" fontId="0" fillId="0" borderId="1" pivotButton="0" quotePrefix="0" xfId="0"/>
    <xf numFmtId="0" fontId="5" fillId="2" borderId="0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/>
    </xf>
    <xf numFmtId="167" fontId="7" fillId="8" borderId="1" applyAlignment="1" pivotButton="0" quotePrefix="0" xfId="0">
      <alignment horizontal="center" vertical="center"/>
    </xf>
    <xf numFmtId="166" fontId="7" fillId="8" borderId="1" applyAlignment="1" pivotButton="0" quotePrefix="0" xfId="0">
      <alignment horizontal="center" vertical="center"/>
    </xf>
    <xf numFmtId="168" fontId="7" fillId="8" borderId="1" applyAlignment="1" pivotButton="0" quotePrefix="0" xfId="0">
      <alignment horizontal="center" vertical="center"/>
    </xf>
    <xf numFmtId="0" fontId="3" fillId="6" borderId="1" pivotButton="0" quotePrefix="0" xfId="0"/>
    <xf numFmtId="167" fontId="0" fillId="3" borderId="1" pivotButton="0" quotePrefix="0" xfId="0"/>
    <xf numFmtId="0" fontId="0" fillId="3" borderId="1" pivotButton="0" quotePrefix="0" xfId="0"/>
    <xf numFmtId="0" fontId="0" fillId="0" borderId="1" pivotButton="0" quotePrefix="0" xfId="0"/>
    <xf numFmtId="167" fontId="0" fillId="0" borderId="1" pivotButton="0" quotePrefix="0" xfId="0"/>
    <xf numFmtId="167" fontId="0" fillId="5" borderId="1" pivotButton="0" quotePrefix="0" xfId="0"/>
    <xf numFmtId="0" fontId="0" fillId="5" borderId="1" pivotButton="0" quotePrefix="0" xfId="0"/>
    <xf numFmtId="0" fontId="8" fillId="2" borderId="0" applyAlignment="1" pivotButton="0" quotePrefix="0" xfId="0">
      <alignment horizontal="center" vertical="center"/>
    </xf>
    <xf numFmtId="0" fontId="3" fillId="6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left" vertical="center" wrapText="1"/>
    </xf>
    <xf numFmtId="0" fontId="1" fillId="2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ont>
        <name val="Calibri"/>
        <b val="1"/>
        <color rgb="00DC2626"/>
      </font>
      <fill>
        <patternFill patternType="solid">
          <fgColor rgb="00FEE2E2"/>
        </patternFill>
      </fill>
    </dxf>
    <dxf>
      <font>
        <name val="Calibri"/>
        <b val="1"/>
        <color rgb="0016A34A"/>
      </font>
      <fill>
        <patternFill patternType="solid">
          <fgColor rgb="00DCFCE7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Heures supplémentaires par salarié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'Tableau_de_bord'!B7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'Tableau_de_bord'!$A$8:$A$17</f>
            </numRef>
          </cat>
          <val>
            <numRef>
              <f>'Tableau_de_bord'!$B$8:$B$17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Salarié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Heures sup (h)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mensuelle des heures sup</a:t>
            </a:r>
          </a:p>
        </rich>
      </tx>
    </title>
    <plotArea>
      <lineChart>
        <grouping val="standard"/>
        <ser>
          <idx val="0"/>
          <order val="0"/>
          <tx>
            <strRef>
              <f>'Tableau_de_bord'!E7</f>
            </strRef>
          </tx>
          <spPr>
            <a:ln xmlns:a="http://schemas.openxmlformats.org/drawingml/2006/main" w="25000">
              <a:solidFill>
                <a:srgbClr val="C8102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'Tableau_de_bord'!$D$8:$D$12</f>
            </numRef>
          </cat>
          <val>
            <numRef>
              <f>'Tableau_de_bord'!$E$8:$E$12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Heures sup (h)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HS 25% / 50%</a:t>
            </a:r>
          </a:p>
        </rich>
      </tx>
    </title>
    <plotArea>
      <pieChart>
        <varyColors val="1"/>
        <ser>
          <idx val="0"/>
          <order val="0"/>
          <tx>
            <strRef>
              <f>'Tableau_de_bord'!H7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0F766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C8102E"/>
              </a:solidFill>
              <a:ln xmlns:a="http://schemas.openxmlformats.org/drawingml/2006/main">
                <a:prstDash val="solid"/>
              </a:ln>
            </spPr>
          </dPt>
          <cat>
            <numRef>
              <f>'Tableau_de_bord'!$G$8:$G$9</f>
            </numRef>
          </cat>
          <val>
            <numRef>
              <f>'Tableau_de_bord'!$H$8:$H$9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19</row>
      <rowOff>0</rowOff>
    </from>
    <ext cx="6480000" cy="39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19</row>
      <rowOff>0</rowOff>
    </from>
    <ext cx="6480000" cy="396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35</row>
      <rowOff>0</rowOff>
    </from>
    <ext cx="5040000" cy="396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S1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4" customWidth="1" min="3" max="3"/>
    <col width="14" customWidth="1" min="4" max="4"/>
    <col width="14" customWidth="1" min="5" max="5"/>
    <col width="12" customWidth="1" min="6" max="6"/>
    <col width="12" customWidth="1" min="7" max="7"/>
    <col width="14" customWidth="1" min="8" max="8"/>
    <col width="20" customWidth="1" min="9" max="9"/>
    <col width="18" customWidth="1" min="10" max="10"/>
    <col width="16" customWidth="1" min="11" max="11"/>
    <col width="16" customWidth="1" min="12" max="12"/>
    <col width="18" customWidth="1" min="13" max="13"/>
    <col width="16" customWidth="1" min="14" max="14"/>
    <col width="16" customWidth="1" min="15" max="15"/>
    <col width="18" customWidth="1" min="16" max="16"/>
    <col width="20" customWidth="1" min="17" max="17"/>
    <col width="22" customWidth="1" min="18" max="18"/>
    <col width="22" customWidth="1" min="19" max="19"/>
  </cols>
  <sheetData>
    <row r="1" ht="22" customHeight="1">
      <c r="A1" s="1" t="inlineStr">
        <is>
          <t>ID_Employé</t>
        </is>
      </c>
      <c r="B1" s="1" t="inlineStr">
        <is>
          <t>Nom</t>
        </is>
      </c>
      <c r="C1" s="1" t="inlineStr">
        <is>
          <t>Prénom</t>
        </is>
      </c>
      <c r="D1" s="1" t="inlineStr">
        <is>
          <t>Ville</t>
        </is>
      </c>
      <c r="E1" s="1" t="inlineStr">
        <is>
          <t>Service</t>
        </is>
      </c>
      <c r="F1" s="1" t="inlineStr">
        <is>
          <t>Matricule</t>
        </is>
      </c>
      <c r="G1" s="1" t="inlineStr">
        <is>
          <t>Mois</t>
        </is>
      </c>
      <c r="H1" s="1" t="inlineStr">
        <is>
          <t>Date_Période</t>
        </is>
      </c>
      <c r="I1" s="1" t="inlineStr">
        <is>
          <t>Heures_contractuelles</t>
        </is>
      </c>
      <c r="J1" s="1" t="inlineStr">
        <is>
          <t>Heures_réalisées</t>
        </is>
      </c>
      <c r="K1" s="1" t="inlineStr">
        <is>
          <t>Heures_sup_25%</t>
        </is>
      </c>
      <c r="L1" s="1" t="inlineStr">
        <is>
          <t>Heures_sup_50%</t>
        </is>
      </c>
      <c r="M1" s="1" t="inlineStr">
        <is>
          <t>Taux_horaire_brut</t>
        </is>
      </c>
      <c r="N1" s="1" t="inlineStr">
        <is>
          <t>Montant_HS_25%</t>
        </is>
      </c>
      <c r="O1" s="1" t="inlineStr">
        <is>
          <t>Montant_HS_50%</t>
        </is>
      </c>
      <c r="P1" s="1" t="inlineStr">
        <is>
          <t>Total_Montant_HS</t>
        </is>
      </c>
      <c r="Q1" s="1" t="inlineStr">
        <is>
          <t>Alerte_dépassement</t>
        </is>
      </c>
      <c r="R1" s="1" t="inlineStr">
        <is>
          <t>Validé_par_manager</t>
        </is>
      </c>
      <c r="S1" s="1" t="inlineStr">
        <is>
          <t>Commentaire</t>
        </is>
      </c>
    </row>
    <row r="2">
      <c r="A2" s="2" t="n">
        <v>1</v>
      </c>
      <c r="B2" s="2" t="inlineStr">
        <is>
          <t>Dubois</t>
        </is>
      </c>
      <c r="C2" s="2" t="inlineStr">
        <is>
          <t>Marie</t>
        </is>
      </c>
      <c r="D2" s="2" t="inlineStr">
        <is>
          <t>Paris</t>
        </is>
      </c>
      <c r="E2" s="2" t="inlineStr">
        <is>
          <t>RH</t>
        </is>
      </c>
      <c r="F2" s="2" t="inlineStr">
        <is>
          <t>MAT001</t>
        </is>
      </c>
      <c r="G2" s="2" t="inlineStr">
        <is>
          <t>Janvier</t>
        </is>
      </c>
      <c r="H2" s="3" t="n">
        <v>46053</v>
      </c>
      <c r="I2" s="4" t="n">
        <v>151.67</v>
      </c>
      <c r="J2" s="4" t="n">
        <v>162</v>
      </c>
      <c r="K2" s="4">
        <f>IF(J2&gt;I2,MIN(J2-I2,8),0)</f>
        <v/>
      </c>
      <c r="L2" s="4">
        <f>IF(J2&gt;I2,MAX(J2-I2-8,0),0)</f>
        <v/>
      </c>
      <c r="M2" s="5" t="n">
        <v>18.5</v>
      </c>
      <c r="N2" s="6">
        <f>K2*M2*1.25</f>
        <v/>
      </c>
      <c r="O2" s="6">
        <f>L2*M2*1.5</f>
        <v/>
      </c>
      <c r="P2" s="6">
        <f>N2+O2</f>
        <v/>
      </c>
      <c r="Q2" s="2">
        <f>IF(J2&gt;I2,"Oui","Non")</f>
        <v/>
      </c>
      <c r="R2" s="2" t="inlineStr">
        <is>
          <t>Oui</t>
        </is>
      </c>
      <c r="S2" s="2" t="inlineStr">
        <is>
          <t>Pic d'activité</t>
        </is>
      </c>
    </row>
    <row r="3">
      <c r="A3" s="7" t="n">
        <v>2</v>
      </c>
      <c r="B3" s="7" t="inlineStr">
        <is>
          <t>Martin</t>
        </is>
      </c>
      <c r="C3" s="7" t="inlineStr">
        <is>
          <t>Julien</t>
        </is>
      </c>
      <c r="D3" s="7" t="inlineStr">
        <is>
          <t>Lyon</t>
        </is>
      </c>
      <c r="E3" s="7" t="inlineStr">
        <is>
          <t>Production</t>
        </is>
      </c>
      <c r="F3" s="7" t="inlineStr">
        <is>
          <t>MAT002</t>
        </is>
      </c>
      <c r="G3" s="7" t="inlineStr">
        <is>
          <t>Janvier</t>
        </is>
      </c>
      <c r="H3" s="8" t="n">
        <v>46053</v>
      </c>
      <c r="I3" s="4" t="n">
        <v>151.67</v>
      </c>
      <c r="J3" s="4" t="n">
        <v>175</v>
      </c>
      <c r="K3" s="4">
        <f>IF(J3&gt;I3,MIN(J3-I3,8),0)</f>
        <v/>
      </c>
      <c r="L3" s="4">
        <f>IF(J3&gt;I3,MAX(J3-I3-8,0),0)</f>
        <v/>
      </c>
      <c r="M3" s="5" t="n">
        <v>16</v>
      </c>
      <c r="N3" s="9">
        <f>K3*M3*1.25</f>
        <v/>
      </c>
      <c r="O3" s="9">
        <f>L3*M3*1.5</f>
        <v/>
      </c>
      <c r="P3" s="9">
        <f>N3+O3</f>
        <v/>
      </c>
      <c r="Q3" s="7">
        <f>IF(J3&gt;I3,"Oui","Non")</f>
        <v/>
      </c>
      <c r="R3" s="7" t="inlineStr">
        <is>
          <t>Oui</t>
        </is>
      </c>
      <c r="S3" s="7" t="inlineStr">
        <is>
          <t>Remplacement</t>
        </is>
      </c>
    </row>
    <row r="4">
      <c r="A4" s="2" t="n">
        <v>3</v>
      </c>
      <c r="B4" s="2" t="inlineStr">
        <is>
          <t>Bernard</t>
        </is>
      </c>
      <c r="C4" s="2" t="inlineStr">
        <is>
          <t>Sophie</t>
        </is>
      </c>
      <c r="D4" s="2" t="inlineStr">
        <is>
          <t>Marseille</t>
        </is>
      </c>
      <c r="E4" s="2" t="inlineStr">
        <is>
          <t>Logistique</t>
        </is>
      </c>
      <c r="F4" s="2" t="inlineStr">
        <is>
          <t>MAT003</t>
        </is>
      </c>
      <c r="G4" s="2" t="inlineStr">
        <is>
          <t>Février</t>
        </is>
      </c>
      <c r="H4" s="3" t="n">
        <v>46081</v>
      </c>
      <c r="I4" s="4" t="n">
        <v>151.67</v>
      </c>
      <c r="J4" s="4" t="n">
        <v>148</v>
      </c>
      <c r="K4" s="4">
        <f>IF(J4&gt;I4,MIN(J4-I4,8),0)</f>
        <v/>
      </c>
      <c r="L4" s="4">
        <f>IF(J4&gt;I4,MAX(J4-I4-8,0),0)</f>
        <v/>
      </c>
      <c r="M4" s="5" t="n">
        <v>15</v>
      </c>
      <c r="N4" s="6">
        <f>K4*M4*1.25</f>
        <v/>
      </c>
      <c r="O4" s="6">
        <f>L4*M4*1.5</f>
        <v/>
      </c>
      <c r="P4" s="6">
        <f>N4+O4</f>
        <v/>
      </c>
      <c r="Q4" s="2">
        <f>IF(J4&gt;I4,"Oui","Non")</f>
        <v/>
      </c>
      <c r="R4" s="2" t="inlineStr">
        <is>
          <t>Non</t>
        </is>
      </c>
      <c r="S4" s="2" t="inlineStr"/>
    </row>
    <row r="5">
      <c r="A5" s="7" t="n">
        <v>4</v>
      </c>
      <c r="B5" s="7" t="inlineStr">
        <is>
          <t>Petit</t>
        </is>
      </c>
      <c r="C5" s="7" t="inlineStr">
        <is>
          <t>Thomas</t>
        </is>
      </c>
      <c r="D5" s="7" t="inlineStr">
        <is>
          <t>Toulouse</t>
        </is>
      </c>
      <c r="E5" s="7" t="inlineStr">
        <is>
          <t>Commerce</t>
        </is>
      </c>
      <c r="F5" s="7" t="inlineStr">
        <is>
          <t>MAT004</t>
        </is>
      </c>
      <c r="G5" s="7" t="inlineStr">
        <is>
          <t>Février</t>
        </is>
      </c>
      <c r="H5" s="8" t="n">
        <v>46081</v>
      </c>
      <c r="I5" s="4" t="n">
        <v>151.67</v>
      </c>
      <c r="J5" s="4" t="n">
        <v>163.5</v>
      </c>
      <c r="K5" s="4">
        <f>IF(J5&gt;I5,MIN(J5-I5,8),0)</f>
        <v/>
      </c>
      <c r="L5" s="4">
        <f>IF(J5&gt;I5,MAX(J5-I5-8,0),0)</f>
        <v/>
      </c>
      <c r="M5" s="5" t="n">
        <v>20</v>
      </c>
      <c r="N5" s="9">
        <f>K5*M5*1.25</f>
        <v/>
      </c>
      <c r="O5" s="9">
        <f>L5*M5*1.5</f>
        <v/>
      </c>
      <c r="P5" s="9">
        <f>N5+O5</f>
        <v/>
      </c>
      <c r="Q5" s="7">
        <f>IF(J5&gt;I5,"Oui","Non")</f>
        <v/>
      </c>
      <c r="R5" s="7" t="inlineStr">
        <is>
          <t>Oui</t>
        </is>
      </c>
      <c r="S5" s="7" t="inlineStr">
        <is>
          <t>Clôture mensuelle</t>
        </is>
      </c>
    </row>
    <row r="6">
      <c r="A6" s="2" t="n">
        <v>5</v>
      </c>
      <c r="B6" s="2" t="inlineStr">
        <is>
          <t>Leroy</t>
        </is>
      </c>
      <c r="C6" s="2" t="inlineStr">
        <is>
          <t>Camille</t>
        </is>
      </c>
      <c r="D6" s="2" t="inlineStr">
        <is>
          <t>Bordeaux</t>
        </is>
      </c>
      <c r="E6" s="2" t="inlineStr">
        <is>
          <t>Support</t>
        </is>
      </c>
      <c r="F6" s="2" t="inlineStr">
        <is>
          <t>MAT005</t>
        </is>
      </c>
      <c r="G6" s="2" t="inlineStr">
        <is>
          <t>Mars</t>
        </is>
      </c>
      <c r="H6" s="3" t="n">
        <v>46112</v>
      </c>
      <c r="I6" s="4" t="n">
        <v>151.67</v>
      </c>
      <c r="J6" s="4" t="n">
        <v>155</v>
      </c>
      <c r="K6" s="4">
        <f>IF(J6&gt;I6,MIN(J6-I6,8),0)</f>
        <v/>
      </c>
      <c r="L6" s="4">
        <f>IF(J6&gt;I6,MAX(J6-I6-8,0),0)</f>
        <v/>
      </c>
      <c r="M6" s="5" t="n">
        <v>17.5</v>
      </c>
      <c r="N6" s="6">
        <f>K6*M6*1.25</f>
        <v/>
      </c>
      <c r="O6" s="6">
        <f>L6*M6*1.5</f>
        <v/>
      </c>
      <c r="P6" s="6">
        <f>N6+O6</f>
        <v/>
      </c>
      <c r="Q6" s="2">
        <f>IF(J6&gt;I6,"Oui","Non")</f>
        <v/>
      </c>
      <c r="R6" s="2" t="inlineStr">
        <is>
          <t>Oui</t>
        </is>
      </c>
      <c r="S6" s="2" t="inlineStr">
        <is>
          <t>Formation interne</t>
        </is>
      </c>
    </row>
    <row r="7">
      <c r="A7" s="7" t="n">
        <v>6</v>
      </c>
      <c r="B7" s="7" t="inlineStr">
        <is>
          <t>Moreau</t>
        </is>
      </c>
      <c r="C7" s="7" t="inlineStr">
        <is>
          <t>Nicolas</t>
        </is>
      </c>
      <c r="D7" s="7" t="inlineStr">
        <is>
          <t>Lille</t>
        </is>
      </c>
      <c r="E7" s="7" t="inlineStr">
        <is>
          <t>Production</t>
        </is>
      </c>
      <c r="F7" s="7" t="inlineStr">
        <is>
          <t>MAT006</t>
        </is>
      </c>
      <c r="G7" s="7" t="inlineStr">
        <is>
          <t>Mars</t>
        </is>
      </c>
      <c r="H7" s="8" t="n">
        <v>46112</v>
      </c>
      <c r="I7" s="4" t="n">
        <v>151.67</v>
      </c>
      <c r="J7" s="4" t="n">
        <v>170</v>
      </c>
      <c r="K7" s="4">
        <f>IF(J7&gt;I7,MIN(J7-I7,8),0)</f>
        <v/>
      </c>
      <c r="L7" s="4">
        <f>IF(J7&gt;I7,MAX(J7-I7-8,0),0)</f>
        <v/>
      </c>
      <c r="M7" s="5" t="n">
        <v>16</v>
      </c>
      <c r="N7" s="9">
        <f>K7*M7*1.25</f>
        <v/>
      </c>
      <c r="O7" s="9">
        <f>L7*M7*1.5</f>
        <v/>
      </c>
      <c r="P7" s="9">
        <f>N7+O7</f>
        <v/>
      </c>
      <c r="Q7" s="7">
        <f>IF(J7&gt;I7,"Oui","Non")</f>
        <v/>
      </c>
      <c r="R7" s="7" t="inlineStr">
        <is>
          <t>Non</t>
        </is>
      </c>
      <c r="S7" s="7" t="inlineStr">
        <is>
          <t>Remplacement</t>
        </is>
      </c>
    </row>
    <row r="8">
      <c r="A8" s="2" t="n">
        <v>7</v>
      </c>
      <c r="B8" s="2" t="inlineStr">
        <is>
          <t>Fontaine</t>
        </is>
      </c>
      <c r="C8" s="2" t="inlineStr">
        <is>
          <t>Léa</t>
        </is>
      </c>
      <c r="D8" s="2" t="inlineStr">
        <is>
          <t>Nantes</t>
        </is>
      </c>
      <c r="E8" s="2" t="inlineStr">
        <is>
          <t>RH</t>
        </is>
      </c>
      <c r="F8" s="2" t="inlineStr">
        <is>
          <t>MAT007</t>
        </is>
      </c>
      <c r="G8" s="2" t="inlineStr">
        <is>
          <t>Avril</t>
        </is>
      </c>
      <c r="H8" s="3" t="n">
        <v>46142</v>
      </c>
      <c r="I8" s="4" t="n">
        <v>151.67</v>
      </c>
      <c r="J8" s="4" t="n">
        <v>151.67</v>
      </c>
      <c r="K8" s="4">
        <f>IF(J8&gt;I8,MIN(J8-I8,8),0)</f>
        <v/>
      </c>
      <c r="L8" s="4">
        <f>IF(J8&gt;I8,MAX(J8-I8-8,0),0)</f>
        <v/>
      </c>
      <c r="M8" s="5" t="n">
        <v>19</v>
      </c>
      <c r="N8" s="6">
        <f>K8*M8*1.25</f>
        <v/>
      </c>
      <c r="O8" s="6">
        <f>L8*M8*1.5</f>
        <v/>
      </c>
      <c r="P8" s="6">
        <f>N8+O8</f>
        <v/>
      </c>
      <c r="Q8" s="2">
        <f>IF(J8&gt;I8,"Oui","Non")</f>
        <v/>
      </c>
      <c r="R8" s="2" t="inlineStr">
        <is>
          <t>Oui</t>
        </is>
      </c>
      <c r="S8" s="2" t="inlineStr"/>
    </row>
    <row r="9">
      <c r="A9" s="7" t="n">
        <v>8</v>
      </c>
      <c r="B9" s="7" t="inlineStr">
        <is>
          <t>Girard</t>
        </is>
      </c>
      <c r="C9" s="7" t="inlineStr">
        <is>
          <t>Antoine</t>
        </is>
      </c>
      <c r="D9" s="7" t="inlineStr">
        <is>
          <t>Strasbourg</t>
        </is>
      </c>
      <c r="E9" s="7" t="inlineStr">
        <is>
          <t>Logistique</t>
        </is>
      </c>
      <c r="F9" s="7" t="inlineStr">
        <is>
          <t>MAT008</t>
        </is>
      </c>
      <c r="G9" s="7" t="inlineStr">
        <is>
          <t>Avril</t>
        </is>
      </c>
      <c r="H9" s="8" t="n">
        <v>46142</v>
      </c>
      <c r="I9" s="4" t="n">
        <v>151.67</v>
      </c>
      <c r="J9" s="4" t="n">
        <v>168</v>
      </c>
      <c r="K9" s="4">
        <f>IF(J9&gt;I9,MIN(J9-I9,8),0)</f>
        <v/>
      </c>
      <c r="L9" s="4">
        <f>IF(J9&gt;I9,MAX(J9-I9-8,0),0)</f>
        <v/>
      </c>
      <c r="M9" s="5" t="n">
        <v>15.5</v>
      </c>
      <c r="N9" s="9">
        <f>K9*M9*1.25</f>
        <v/>
      </c>
      <c r="O9" s="9">
        <f>L9*M9*1.5</f>
        <v/>
      </c>
      <c r="P9" s="9">
        <f>N9+O9</f>
        <v/>
      </c>
      <c r="Q9" s="7">
        <f>IF(J9&gt;I9,"Oui","Non")</f>
        <v/>
      </c>
      <c r="R9" s="7" t="inlineStr">
        <is>
          <t>Oui</t>
        </is>
      </c>
      <c r="S9" s="7" t="inlineStr">
        <is>
          <t>Pic d'activité</t>
        </is>
      </c>
    </row>
    <row r="10">
      <c r="A10" s="2" t="n">
        <v>9</v>
      </c>
      <c r="B10" s="2" t="inlineStr">
        <is>
          <t>Rousseau</t>
        </is>
      </c>
      <c r="C10" s="2" t="inlineStr">
        <is>
          <t>Chloé</t>
        </is>
      </c>
      <c r="D10" s="2" t="inlineStr">
        <is>
          <t>Rennes</t>
        </is>
      </c>
      <c r="E10" s="2" t="inlineStr">
        <is>
          <t>Commerce</t>
        </is>
      </c>
      <c r="F10" s="2" t="inlineStr">
        <is>
          <t>MAT009</t>
        </is>
      </c>
      <c r="G10" s="2" t="inlineStr">
        <is>
          <t>Mai</t>
        </is>
      </c>
      <c r="H10" s="3" t="n">
        <v>46173</v>
      </c>
      <c r="I10" s="4" t="n">
        <v>151.67</v>
      </c>
      <c r="J10" s="4" t="n">
        <v>160</v>
      </c>
      <c r="K10" s="4">
        <f>IF(J10&gt;I10,MIN(J10-I10,8),0)</f>
        <v/>
      </c>
      <c r="L10" s="4">
        <f>IF(J10&gt;I10,MAX(J10-I10-8,0),0)</f>
        <v/>
      </c>
      <c r="M10" s="5" t="n">
        <v>22</v>
      </c>
      <c r="N10" s="6">
        <f>K10*M10*1.25</f>
        <v/>
      </c>
      <c r="O10" s="6">
        <f>L10*M10*1.5</f>
        <v/>
      </c>
      <c r="P10" s="6">
        <f>N10+O10</f>
        <v/>
      </c>
      <c r="Q10" s="2">
        <f>IF(J10&gt;I10,"Oui","Non")</f>
        <v/>
      </c>
      <c r="R10" s="2" t="inlineStr">
        <is>
          <t>Oui</t>
        </is>
      </c>
      <c r="S10" s="2" t="inlineStr">
        <is>
          <t>Clôture mensuelle</t>
        </is>
      </c>
    </row>
    <row r="11">
      <c r="A11" s="7" t="n">
        <v>10</v>
      </c>
      <c r="B11" s="7" t="inlineStr">
        <is>
          <t>Laurent</t>
        </is>
      </c>
      <c r="C11" s="7" t="inlineStr">
        <is>
          <t>Maxime</t>
        </is>
      </c>
      <c r="D11" s="7" t="inlineStr">
        <is>
          <t>Montpellier</t>
        </is>
      </c>
      <c r="E11" s="7" t="inlineStr">
        <is>
          <t>Support</t>
        </is>
      </c>
      <c r="F11" s="7" t="inlineStr">
        <is>
          <t>MAT010</t>
        </is>
      </c>
      <c r="G11" s="7" t="inlineStr">
        <is>
          <t>Mai</t>
        </is>
      </c>
      <c r="H11" s="8" t="n">
        <v>46173</v>
      </c>
      <c r="I11" s="4" t="n">
        <v>151.67</v>
      </c>
      <c r="J11" s="4" t="n">
        <v>174</v>
      </c>
      <c r="K11" s="4">
        <f>IF(J11&gt;I11,MIN(J11-I11,8),0)</f>
        <v/>
      </c>
      <c r="L11" s="4">
        <f>IF(J11&gt;I11,MAX(J11-I11-8,0),0)</f>
        <v/>
      </c>
      <c r="M11" s="5" t="n">
        <v>24.5</v>
      </c>
      <c r="N11" s="9">
        <f>K11*M11*1.25</f>
        <v/>
      </c>
      <c r="O11" s="9">
        <f>L11*M11*1.5</f>
        <v/>
      </c>
      <c r="P11" s="9">
        <f>N11+O11</f>
        <v/>
      </c>
      <c r="Q11" s="7">
        <f>IF(J11&gt;I11,"Oui","Non")</f>
        <v/>
      </c>
      <c r="R11" s="7" t="inlineStr">
        <is>
          <t>Oui</t>
        </is>
      </c>
      <c r="S11" s="7" t="inlineStr">
        <is>
          <t>Pic d'activité</t>
        </is>
      </c>
    </row>
    <row r="12">
      <c r="H12" s="10" t="inlineStr">
        <is>
          <t>TOTAUX</t>
        </is>
      </c>
      <c r="I12" s="11">
        <f>SUM(I2:I11)</f>
        <v/>
      </c>
      <c r="J12" s="11">
        <f>SUM(J2:J11)</f>
        <v/>
      </c>
      <c r="K12" s="11">
        <f>SUM(K2:K11)</f>
        <v/>
      </c>
      <c r="L12" s="11">
        <f>SUM(L2:L11)</f>
        <v/>
      </c>
      <c r="N12" s="12">
        <f>SUM(N2:N11)</f>
        <v/>
      </c>
      <c r="O12" s="12">
        <f>SUM(O2:O11)</f>
        <v/>
      </c>
      <c r="P12" s="12">
        <f>SUM(P2:P11)</f>
        <v/>
      </c>
    </row>
  </sheetData>
  <conditionalFormatting sqref="Q2:Q11">
    <cfRule type="expression" priority="1" dxfId="0" stopIfTrue="1">
      <formula>Q2="Oui"</formula>
    </cfRule>
    <cfRule type="expression" priority="2" dxfId="1" stopIfTrue="1">
      <formula>Q2="Non"</formula>
    </cfRule>
  </conditionalFormatting>
  <conditionalFormatting sqref="L2:L11">
    <cfRule type="expression" priority="3" dxfId="2" stopIfTrue="1">
      <formula>L2&gt;0</formula>
    </cfRule>
  </conditionalFormatting>
  <dataValidations count="2">
    <dataValidation sqref="E2:E200" showErrorMessage="1" showInputMessage="1" allowBlank="1" type="list">
      <formula1>"RH,Production,Logistique,Commerce,Support"</formula1>
    </dataValidation>
    <dataValidation sqref="R2:R200" showErrorMessage="1" showInputMessage="1" allowBlank="1" type="list">
      <formula1>"Oui,Non"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18" customWidth="1" min="3" max="3"/>
    <col width="18" customWidth="1" min="4" max="4"/>
    <col width="22" customWidth="1" min="5" max="5"/>
    <col width="22" customWidth="1" min="6" max="6"/>
    <col width="16" customWidth="1" min="7" max="7"/>
    <col width="16" customWidth="1" min="8" max="8"/>
    <col width="22" customWidth="1" min="9" max="9"/>
    <col width="20" customWidth="1" min="10" max="10"/>
  </cols>
  <sheetData>
    <row r="1" ht="22" customHeight="1">
      <c r="A1" s="1" t="inlineStr">
        <is>
          <t>Mois</t>
        </is>
      </c>
      <c r="B1" s="1" t="inlineStr">
        <is>
          <t>Nombre_Employés</t>
        </is>
      </c>
      <c r="C1" s="1" t="inlineStr">
        <is>
          <t>Total_Heures_sup</t>
        </is>
      </c>
      <c r="D1" s="1" t="inlineStr">
        <is>
          <t>Total_Montant_HS</t>
        </is>
      </c>
      <c r="E1" s="1" t="inlineStr">
        <is>
          <t>Moyenne_HS_par_salarié</t>
        </is>
      </c>
      <c r="F1" s="1" t="inlineStr">
        <is>
          <t>%_Salariés_avec_HS</t>
        </is>
      </c>
      <c r="G1" s="1" t="inlineStr">
        <is>
          <t>Heures_sup_25%</t>
        </is>
      </c>
      <c r="H1" s="1" t="inlineStr">
        <is>
          <t>Heures_sup_50%</t>
        </is>
      </c>
      <c r="I1" s="1" t="inlineStr">
        <is>
          <t>Coût_moyen_par_salarié</t>
        </is>
      </c>
      <c r="J1" s="1" t="inlineStr">
        <is>
          <t>Top_Salarié_HS</t>
        </is>
      </c>
    </row>
    <row r="2">
      <c r="A2" s="2" t="inlineStr">
        <is>
          <t>Janvier</t>
        </is>
      </c>
      <c r="B2" s="2">
        <f>COUNTIF(Saisie_HS!G:G,A2)</f>
        <v/>
      </c>
      <c r="C2" s="13">
        <f>SUMIF(Saisie_HS!G:G,A2,Saisie_HS!K:K)+SUMIF(Saisie_HS!G:G,A2,Saisie_HS!L:L)</f>
        <v/>
      </c>
      <c r="D2" s="6">
        <f>SUMIF(Saisie_HS!G:G,A2,Saisie_HS!P:P)</f>
        <v/>
      </c>
      <c r="E2" s="13">
        <f>IFERROR(C2/B2,0)</f>
        <v/>
      </c>
      <c r="F2" s="14">
        <f>IFERROR(COUNTIFS(Saisie_HS!G:G,A2,Saisie_HS!Q:Q,"Oui")/B2,0)</f>
        <v/>
      </c>
      <c r="G2" s="13">
        <f>SUMIF(Saisie_HS!G:G,A2,Saisie_HS!K:K)</f>
        <v/>
      </c>
      <c r="H2" s="13">
        <f>SUMIF(Saisie_HS!G:G,A2,Saisie_HS!L:L)</f>
        <v/>
      </c>
      <c r="I2" s="6">
        <f>IFERROR(D2/B2,0)</f>
        <v/>
      </c>
      <c r="J2" s="2">
        <f>IFERROR(INDEX(Saisie_HS!B:B,MATCH(MAX(IF(Saisie_HS!G:G=A2,Saisie_HS!P:P)),Saisie_HS!P:P,0))&amp;" "&amp;INDEX(Saisie_HS!C:C,MATCH(MAX(IF(Saisie_HS!G:G=A2,Saisie_HS!P:P)),Saisie_HS!P:P,0)),"")</f>
        <v/>
      </c>
    </row>
    <row r="3">
      <c r="A3" s="7" t="inlineStr">
        <is>
          <t>Février</t>
        </is>
      </c>
      <c r="B3" s="7">
        <f>COUNTIF(Saisie_HS!G:G,A3)</f>
        <v/>
      </c>
      <c r="C3" s="15">
        <f>SUMIF(Saisie_HS!G:G,A3,Saisie_HS!K:K)+SUMIF(Saisie_HS!G:G,A3,Saisie_HS!L:L)</f>
        <v/>
      </c>
      <c r="D3" s="9">
        <f>SUMIF(Saisie_HS!G:G,A3,Saisie_HS!P:P)</f>
        <v/>
      </c>
      <c r="E3" s="15">
        <f>IFERROR(C3/B3,0)</f>
        <v/>
      </c>
      <c r="F3" s="16">
        <f>IFERROR(COUNTIFS(Saisie_HS!G:G,A3,Saisie_HS!Q:Q,"Oui")/B3,0)</f>
        <v/>
      </c>
      <c r="G3" s="15">
        <f>SUMIF(Saisie_HS!G:G,A3,Saisie_HS!K:K)</f>
        <v/>
      </c>
      <c r="H3" s="15">
        <f>SUMIF(Saisie_HS!G:G,A3,Saisie_HS!L:L)</f>
        <v/>
      </c>
      <c r="I3" s="9">
        <f>IFERROR(D3/B3,0)</f>
        <v/>
      </c>
      <c r="J3" s="7">
        <f>IFERROR(INDEX(Saisie_HS!B:B,MATCH(MAX(IF(Saisie_HS!G:G=A3,Saisie_HS!P:P)),Saisie_HS!P:P,0))&amp;" "&amp;INDEX(Saisie_HS!C:C,MATCH(MAX(IF(Saisie_HS!G:G=A3,Saisie_HS!P:P)),Saisie_HS!P:P,0)),"")</f>
        <v/>
      </c>
    </row>
    <row r="4">
      <c r="A4" s="2" t="inlineStr">
        <is>
          <t>Mars</t>
        </is>
      </c>
      <c r="B4" s="2">
        <f>COUNTIF(Saisie_HS!G:G,A4)</f>
        <v/>
      </c>
      <c r="C4" s="13">
        <f>SUMIF(Saisie_HS!G:G,A4,Saisie_HS!K:K)+SUMIF(Saisie_HS!G:G,A4,Saisie_HS!L:L)</f>
        <v/>
      </c>
      <c r="D4" s="6">
        <f>SUMIF(Saisie_HS!G:G,A4,Saisie_HS!P:P)</f>
        <v/>
      </c>
      <c r="E4" s="13">
        <f>IFERROR(C4/B4,0)</f>
        <v/>
      </c>
      <c r="F4" s="14">
        <f>IFERROR(COUNTIFS(Saisie_HS!G:G,A4,Saisie_HS!Q:Q,"Oui")/B4,0)</f>
        <v/>
      </c>
      <c r="G4" s="13">
        <f>SUMIF(Saisie_HS!G:G,A4,Saisie_HS!K:K)</f>
        <v/>
      </c>
      <c r="H4" s="13">
        <f>SUMIF(Saisie_HS!G:G,A4,Saisie_HS!L:L)</f>
        <v/>
      </c>
      <c r="I4" s="6">
        <f>IFERROR(D4/B4,0)</f>
        <v/>
      </c>
      <c r="J4" s="2">
        <f>IFERROR(INDEX(Saisie_HS!B:B,MATCH(MAX(IF(Saisie_HS!G:G=A4,Saisie_HS!P:P)),Saisie_HS!P:P,0))&amp;" "&amp;INDEX(Saisie_HS!C:C,MATCH(MAX(IF(Saisie_HS!G:G=A4,Saisie_HS!P:P)),Saisie_HS!P:P,0)),"")</f>
        <v/>
      </c>
    </row>
    <row r="5">
      <c r="A5" s="7" t="inlineStr">
        <is>
          <t>Avril</t>
        </is>
      </c>
      <c r="B5" s="7">
        <f>COUNTIF(Saisie_HS!G:G,A5)</f>
        <v/>
      </c>
      <c r="C5" s="15">
        <f>SUMIF(Saisie_HS!G:G,A5,Saisie_HS!K:K)+SUMIF(Saisie_HS!G:G,A5,Saisie_HS!L:L)</f>
        <v/>
      </c>
      <c r="D5" s="9">
        <f>SUMIF(Saisie_HS!G:G,A5,Saisie_HS!P:P)</f>
        <v/>
      </c>
      <c r="E5" s="15">
        <f>IFERROR(C5/B5,0)</f>
        <v/>
      </c>
      <c r="F5" s="16">
        <f>IFERROR(COUNTIFS(Saisie_HS!G:G,A5,Saisie_HS!Q:Q,"Oui")/B5,0)</f>
        <v/>
      </c>
      <c r="G5" s="15">
        <f>SUMIF(Saisie_HS!G:G,A5,Saisie_HS!K:K)</f>
        <v/>
      </c>
      <c r="H5" s="15">
        <f>SUMIF(Saisie_HS!G:G,A5,Saisie_HS!L:L)</f>
        <v/>
      </c>
      <c r="I5" s="9">
        <f>IFERROR(D5/B5,0)</f>
        <v/>
      </c>
      <c r="J5" s="7">
        <f>IFERROR(INDEX(Saisie_HS!B:B,MATCH(MAX(IF(Saisie_HS!G:G=A5,Saisie_HS!P:P)),Saisie_HS!P:P,0))&amp;" "&amp;INDEX(Saisie_HS!C:C,MATCH(MAX(IF(Saisie_HS!G:G=A5,Saisie_HS!P:P)),Saisie_HS!P:P,0)),"")</f>
        <v/>
      </c>
    </row>
    <row r="6">
      <c r="A6" s="2" t="inlineStr">
        <is>
          <t>Mai</t>
        </is>
      </c>
      <c r="B6" s="2">
        <f>COUNTIF(Saisie_HS!G:G,A6)</f>
        <v/>
      </c>
      <c r="C6" s="13">
        <f>SUMIF(Saisie_HS!G:G,A6,Saisie_HS!K:K)+SUMIF(Saisie_HS!G:G,A6,Saisie_HS!L:L)</f>
        <v/>
      </c>
      <c r="D6" s="6">
        <f>SUMIF(Saisie_HS!G:G,A6,Saisie_HS!P:P)</f>
        <v/>
      </c>
      <c r="E6" s="13">
        <f>IFERROR(C6/B6,0)</f>
        <v/>
      </c>
      <c r="F6" s="14">
        <f>IFERROR(COUNTIFS(Saisie_HS!G:G,A6,Saisie_HS!Q:Q,"Oui")/B6,0)</f>
        <v/>
      </c>
      <c r="G6" s="13">
        <f>SUMIF(Saisie_HS!G:G,A6,Saisie_HS!K:K)</f>
        <v/>
      </c>
      <c r="H6" s="13">
        <f>SUMIF(Saisie_HS!G:G,A6,Saisie_HS!L:L)</f>
        <v/>
      </c>
      <c r="I6" s="6">
        <f>IFERROR(D6/B6,0)</f>
        <v/>
      </c>
      <c r="J6" s="2">
        <f>IFERROR(INDEX(Saisie_HS!B:B,MATCH(MAX(IF(Saisie_HS!G:G=A6,Saisie_HS!P:P)),Saisie_HS!P:P,0))&amp;" "&amp;INDEX(Saisie_HS!C:C,MATCH(MAX(IF(Saisie_HS!G:G=A6,Saisie_HS!P:P)),Saisie_HS!P:P,0)),"")</f>
        <v/>
      </c>
    </row>
    <row r="7">
      <c r="A7" s="1" t="inlineStr">
        <is>
          <t>TOTAL</t>
        </is>
      </c>
      <c r="B7" s="17">
        <f>SUM(B2:B6)</f>
        <v/>
      </c>
      <c r="C7" s="11">
        <f>SUM(C2:C6)</f>
        <v/>
      </c>
      <c r="D7" s="12">
        <f>SUM(D2:D6)</f>
        <v/>
      </c>
      <c r="G7" s="11">
        <f>SUM(G2:G6)</f>
        <v/>
      </c>
      <c r="H7" s="11">
        <f>SUM(H2:H6)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4" customWidth="1" min="5" max="5"/>
    <col width="14" customWidth="1" min="6" max="6"/>
  </cols>
  <sheetData>
    <row r="1">
      <c r="A1" s="18" t="inlineStr">
        <is>
          <t>Services</t>
        </is>
      </c>
      <c r="C1" s="18" t="inlineStr">
        <is>
          <t>Villes</t>
        </is>
      </c>
      <c r="E1" s="18" t="inlineStr">
        <is>
          <t>Paramètres légaux</t>
        </is>
      </c>
    </row>
    <row r="2">
      <c r="A2" s="2" t="inlineStr">
        <is>
          <t>RH</t>
        </is>
      </c>
      <c r="C2" s="2" t="inlineStr">
        <is>
          <t>Paris</t>
        </is>
      </c>
      <c r="E2" s="19" t="inlineStr">
        <is>
          <t>Durée légale hebdomadaire</t>
        </is>
      </c>
      <c r="F2" s="20" t="inlineStr">
        <is>
          <t>35 h</t>
        </is>
      </c>
    </row>
    <row r="3">
      <c r="A3" s="7" t="inlineStr">
        <is>
          <t>Production</t>
        </is>
      </c>
      <c r="C3" s="7" t="inlineStr">
        <is>
          <t>Lyon</t>
        </is>
      </c>
      <c r="E3" s="19" t="inlineStr">
        <is>
          <t>Seuil HS mensuel (h)</t>
        </is>
      </c>
      <c r="F3" s="20" t="inlineStr">
        <is>
          <t>151,67 h</t>
        </is>
      </c>
    </row>
    <row r="4">
      <c r="A4" s="2" t="inlineStr">
        <is>
          <t>Logistique</t>
        </is>
      </c>
      <c r="C4" s="2" t="inlineStr">
        <is>
          <t>Marseille</t>
        </is>
      </c>
      <c r="E4" s="19" t="inlineStr">
        <is>
          <t>Majoration HS 25%</t>
        </is>
      </c>
      <c r="F4" s="20" t="inlineStr">
        <is>
          <t>25%</t>
        </is>
      </c>
    </row>
    <row r="5">
      <c r="A5" s="7" t="inlineStr">
        <is>
          <t>Commerce</t>
        </is>
      </c>
      <c r="C5" s="7" t="inlineStr">
        <is>
          <t>Toulouse</t>
        </is>
      </c>
      <c r="E5" s="19" t="inlineStr">
        <is>
          <t>Majoration HS 50%</t>
        </is>
      </c>
      <c r="F5" s="20" t="inlineStr">
        <is>
          <t>50%</t>
        </is>
      </c>
    </row>
    <row r="6">
      <c r="A6" s="2" t="inlineStr">
        <is>
          <t>Support</t>
        </is>
      </c>
      <c r="C6" s="2" t="inlineStr">
        <is>
          <t>Bordeaux</t>
        </is>
      </c>
      <c r="E6" s="19" t="inlineStr">
        <is>
          <t>Contingent annuel HS</t>
        </is>
      </c>
      <c r="F6" s="20" t="inlineStr">
        <is>
          <t>220 h</t>
        </is>
      </c>
    </row>
    <row r="7">
      <c r="C7" s="7" t="inlineStr">
        <is>
          <t>Lille</t>
        </is>
      </c>
      <c r="E7" s="19" t="inlineStr">
        <is>
          <t>Charges patronales (estim.)</t>
        </is>
      </c>
      <c r="F7" s="20" t="inlineStr">
        <is>
          <t>45%</t>
        </is>
      </c>
    </row>
    <row r="8">
      <c r="C8" s="2" t="inlineStr">
        <is>
          <t>Nantes</t>
        </is>
      </c>
    </row>
    <row r="9">
      <c r="C9" s="7" t="inlineStr">
        <is>
          <t>Strasbourg</t>
        </is>
      </c>
    </row>
    <row r="10">
      <c r="C10" s="2" t="inlineStr">
        <is>
          <t>Rennes</t>
        </is>
      </c>
    </row>
    <row r="11">
      <c r="C11" s="7" t="inlineStr">
        <is>
          <t>Montpellier</t>
        </is>
      </c>
    </row>
    <row r="13">
      <c r="A13" s="18" t="inlineStr">
        <is>
          <t>Matricule</t>
        </is>
      </c>
      <c r="B13" s="18" t="inlineStr">
        <is>
          <t>Nom</t>
        </is>
      </c>
      <c r="C13" s="18" t="inlineStr">
        <is>
          <t>Prénom</t>
        </is>
      </c>
      <c r="D13" s="18" t="inlineStr">
        <is>
          <t>Service</t>
        </is>
      </c>
      <c r="E13" s="18" t="inlineStr">
        <is>
          <t>Taux_horaire</t>
        </is>
      </c>
      <c r="F13" s="18" t="inlineStr">
        <is>
          <t>Ville</t>
        </is>
      </c>
    </row>
    <row r="14">
      <c r="A14" s="2" t="inlineStr">
        <is>
          <t>MAT001</t>
        </is>
      </c>
      <c r="B14" s="2" t="inlineStr">
        <is>
          <t>Dubois</t>
        </is>
      </c>
      <c r="C14" s="2" t="inlineStr">
        <is>
          <t>Marie</t>
        </is>
      </c>
      <c r="D14" s="2" t="inlineStr">
        <is>
          <t>RH</t>
        </is>
      </c>
      <c r="E14" s="6" t="n">
        <v>18.5</v>
      </c>
      <c r="F14" s="2" t="inlineStr">
        <is>
          <t>Paris</t>
        </is>
      </c>
    </row>
    <row r="15">
      <c r="A15" s="7" t="inlineStr">
        <is>
          <t>MAT002</t>
        </is>
      </c>
      <c r="B15" s="7" t="inlineStr">
        <is>
          <t>Martin</t>
        </is>
      </c>
      <c r="C15" s="7" t="inlineStr">
        <is>
          <t>Julien</t>
        </is>
      </c>
      <c r="D15" s="7" t="inlineStr">
        <is>
          <t>Production</t>
        </is>
      </c>
      <c r="E15" s="9" t="n">
        <v>16</v>
      </c>
      <c r="F15" s="7" t="inlineStr">
        <is>
          <t>Lyon</t>
        </is>
      </c>
    </row>
    <row r="16">
      <c r="A16" s="2" t="inlineStr">
        <is>
          <t>MAT003</t>
        </is>
      </c>
      <c r="B16" s="2" t="inlineStr">
        <is>
          <t>Bernard</t>
        </is>
      </c>
      <c r="C16" s="2" t="inlineStr">
        <is>
          <t>Sophie</t>
        </is>
      </c>
      <c r="D16" s="2" t="inlineStr">
        <is>
          <t>Logistique</t>
        </is>
      </c>
      <c r="E16" s="6" t="n">
        <v>15</v>
      </c>
      <c r="F16" s="2" t="inlineStr">
        <is>
          <t>Marseille</t>
        </is>
      </c>
    </row>
    <row r="17">
      <c r="A17" s="7" t="inlineStr">
        <is>
          <t>MAT004</t>
        </is>
      </c>
      <c r="B17" s="7" t="inlineStr">
        <is>
          <t>Petit</t>
        </is>
      </c>
      <c r="C17" s="7" t="inlineStr">
        <is>
          <t>Thomas</t>
        </is>
      </c>
      <c r="D17" s="7" t="inlineStr">
        <is>
          <t>Commerce</t>
        </is>
      </c>
      <c r="E17" s="9" t="n">
        <v>20</v>
      </c>
      <c r="F17" s="7" t="inlineStr">
        <is>
          <t>Toulouse</t>
        </is>
      </c>
    </row>
    <row r="18">
      <c r="A18" s="2" t="inlineStr">
        <is>
          <t>MAT005</t>
        </is>
      </c>
      <c r="B18" s="2" t="inlineStr">
        <is>
          <t>Leroy</t>
        </is>
      </c>
      <c r="C18" s="2" t="inlineStr">
        <is>
          <t>Camille</t>
        </is>
      </c>
      <c r="D18" s="2" t="inlineStr">
        <is>
          <t>Support</t>
        </is>
      </c>
      <c r="E18" s="6" t="n">
        <v>17.5</v>
      </c>
      <c r="F18" s="2" t="inlineStr">
        <is>
          <t>Bordeaux</t>
        </is>
      </c>
    </row>
    <row r="19">
      <c r="A19" s="7" t="inlineStr">
        <is>
          <t>MAT006</t>
        </is>
      </c>
      <c r="B19" s="7" t="inlineStr">
        <is>
          <t>Moreau</t>
        </is>
      </c>
      <c r="C19" s="7" t="inlineStr">
        <is>
          <t>Nicolas</t>
        </is>
      </c>
      <c r="D19" s="7" t="inlineStr">
        <is>
          <t>Production</t>
        </is>
      </c>
      <c r="E19" s="9" t="n">
        <v>16</v>
      </c>
      <c r="F19" s="7" t="inlineStr">
        <is>
          <t>Lille</t>
        </is>
      </c>
    </row>
    <row r="20">
      <c r="A20" s="2" t="inlineStr">
        <is>
          <t>MAT007</t>
        </is>
      </c>
      <c r="B20" s="2" t="inlineStr">
        <is>
          <t>Fontaine</t>
        </is>
      </c>
      <c r="C20" s="2" t="inlineStr">
        <is>
          <t>Léa</t>
        </is>
      </c>
      <c r="D20" s="2" t="inlineStr">
        <is>
          <t>RH</t>
        </is>
      </c>
      <c r="E20" s="6" t="n">
        <v>19</v>
      </c>
      <c r="F20" s="2" t="inlineStr">
        <is>
          <t>Nantes</t>
        </is>
      </c>
    </row>
    <row r="21">
      <c r="A21" s="7" t="inlineStr">
        <is>
          <t>MAT008</t>
        </is>
      </c>
      <c r="B21" s="7" t="inlineStr">
        <is>
          <t>Girard</t>
        </is>
      </c>
      <c r="C21" s="7" t="inlineStr">
        <is>
          <t>Antoine</t>
        </is>
      </c>
      <c r="D21" s="7" t="inlineStr">
        <is>
          <t>Logistique</t>
        </is>
      </c>
      <c r="E21" s="9" t="n">
        <v>15.5</v>
      </c>
      <c r="F21" s="7" t="inlineStr">
        <is>
          <t>Strasbourg</t>
        </is>
      </c>
    </row>
    <row r="22">
      <c r="A22" s="2" t="inlineStr">
        <is>
          <t>MAT009</t>
        </is>
      </c>
      <c r="B22" s="2" t="inlineStr">
        <is>
          <t>Rousseau</t>
        </is>
      </c>
      <c r="C22" s="2" t="inlineStr">
        <is>
          <t>Chloé</t>
        </is>
      </c>
      <c r="D22" s="2" t="inlineStr">
        <is>
          <t>Commerce</t>
        </is>
      </c>
      <c r="E22" s="6" t="n">
        <v>22</v>
      </c>
      <c r="F22" s="2" t="inlineStr">
        <is>
          <t>Rennes</t>
        </is>
      </c>
    </row>
    <row r="23">
      <c r="A23" s="7" t="inlineStr">
        <is>
          <t>MAT010</t>
        </is>
      </c>
      <c r="B23" s="7" t="inlineStr">
        <is>
          <t>Laurent</t>
        </is>
      </c>
      <c r="C23" s="7" t="inlineStr">
        <is>
          <t>Maxime</t>
        </is>
      </c>
      <c r="D23" s="7" t="inlineStr">
        <is>
          <t>Support</t>
        </is>
      </c>
      <c r="E23" s="9" t="n">
        <v>24.5</v>
      </c>
      <c r="F23" s="7" t="inlineStr">
        <is>
          <t>Montpellier</t>
        </is>
      </c>
    </row>
    <row r="24">
      <c r="A24" s="21" t="inlineStr">
        <is>
          <t>Contrôle doublons matricule :</t>
        </is>
      </c>
      <c r="B24" s="22">
        <f>COUNTIF(A14:A23,A14)-1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7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4" customWidth="1" min="3" max="3"/>
    <col width="14" customWidth="1" min="4" max="4"/>
    <col width="16" customWidth="1" min="5" max="5"/>
    <col width="4" customWidth="1" min="6" max="6"/>
    <col width="14" customWidth="1" min="7" max="7"/>
    <col width="14" customWidth="1" min="8" max="8"/>
  </cols>
  <sheetData>
    <row r="1" ht="30" customHeight="1">
      <c r="A1" s="23" t="inlineStr">
        <is>
          <t>TABLEAU DE BORD — GESTION DES HEURES SUPPLÉMENTAIRES 2026</t>
        </is>
      </c>
    </row>
    <row r="3">
      <c r="A3" s="24" t="inlineStr">
        <is>
          <t>Total Heures sup (tous mois)</t>
        </is>
      </c>
      <c r="C3" s="24" t="inlineStr">
        <is>
          <t>Total Montant HS (€)</t>
        </is>
      </c>
      <c r="E3" s="24" t="inlineStr">
        <is>
          <t>% Salariés avec HS</t>
        </is>
      </c>
      <c r="G3" s="24" t="inlineStr">
        <is>
          <t>Moy. HS par salarié (h)</t>
        </is>
      </c>
    </row>
    <row r="4" ht="35" customHeight="1">
      <c r="A4" s="25">
        <f>SUM(Saisie_HS!K2:K11)+SUM(Saisie_HS!L2:L11)</f>
        <v/>
      </c>
      <c r="C4" s="26">
        <f>SUM(Saisie_HS!P2:P11)</f>
        <v/>
      </c>
      <c r="E4" s="27">
        <f>IFERROR(COUNTIF(Saisie_HS!Q2:Q11,"Oui")/COUNTA(Saisie_HS!A2:A11),0)</f>
        <v/>
      </c>
      <c r="G4" s="25">
        <f>IFERROR((SUM(Saisie_HS!K2:K11)+SUM(Saisie_HS!L2:L11))/COUNTA(Saisie_HS!A2:A11),0)</f>
        <v/>
      </c>
    </row>
    <row r="7">
      <c r="A7" s="17" t="inlineStr">
        <is>
          <t>Salarié</t>
        </is>
      </c>
      <c r="B7" s="17" t="inlineStr">
        <is>
          <t>Total HS (h)</t>
        </is>
      </c>
      <c r="D7" s="28" t="inlineStr">
        <is>
          <t>Mois</t>
        </is>
      </c>
      <c r="E7" s="28" t="inlineStr">
        <is>
          <t>HS Totales (h)</t>
        </is>
      </c>
      <c r="G7" s="28" t="inlineStr">
        <is>
          <t>Type HS</t>
        </is>
      </c>
      <c r="H7" s="28" t="inlineStr">
        <is>
          <t>Heures</t>
        </is>
      </c>
    </row>
    <row r="8">
      <c r="A8" s="2" t="inlineStr">
        <is>
          <t>Marie Dubois</t>
        </is>
      </c>
      <c r="B8" s="29">
        <f>IFERROR(SUMIF(Saisie_HS!B:B,"Dubois",Saisie_HS!K:K)+SUMIF(Saisie_HS!B:B,"Dubois",Saisie_HS!L:L),0)</f>
        <v/>
      </c>
      <c r="D8" s="30" t="inlineStr">
        <is>
          <t>Janvier</t>
        </is>
      </c>
      <c r="E8" s="29">
        <f>IFERROR(SUMIF(Saisie_HS!G:G,D8,Saisie_HS!K:K)+SUMIF(Saisie_HS!G:G,D8,Saisie_HS!L:L),0)</f>
        <v/>
      </c>
      <c r="G8" s="31" t="inlineStr">
        <is>
          <t>HS 25%</t>
        </is>
      </c>
      <c r="H8" s="32">
        <f>SUM(Saisie_HS!K2:K11)</f>
        <v/>
      </c>
    </row>
    <row r="9">
      <c r="A9" s="7" t="inlineStr">
        <is>
          <t>Julien Martin</t>
        </is>
      </c>
      <c r="B9" s="33">
        <f>IFERROR(SUMIF(Saisie_HS!B:B,"Martin",Saisie_HS!K:K)+SUMIF(Saisie_HS!B:B,"Martin",Saisie_HS!L:L),0)</f>
        <v/>
      </c>
      <c r="D9" s="34" t="inlineStr">
        <is>
          <t>Février</t>
        </is>
      </c>
      <c r="E9" s="33">
        <f>IFERROR(SUMIF(Saisie_HS!G:G,D9,Saisie_HS!K:K)+SUMIF(Saisie_HS!G:G,D9,Saisie_HS!L:L),0)</f>
        <v/>
      </c>
      <c r="G9" s="31" t="inlineStr">
        <is>
          <t>HS 50%</t>
        </is>
      </c>
      <c r="H9" s="32">
        <f>SUM(Saisie_HS!L2:L11)</f>
        <v/>
      </c>
    </row>
    <row r="10">
      <c r="A10" s="2" t="inlineStr">
        <is>
          <t>Sophie Bernard</t>
        </is>
      </c>
      <c r="B10" s="29">
        <f>IFERROR(SUMIF(Saisie_HS!B:B,"Bernard",Saisie_HS!K:K)+SUMIF(Saisie_HS!B:B,"Bernard",Saisie_HS!L:L),0)</f>
        <v/>
      </c>
      <c r="D10" s="30" t="inlineStr">
        <is>
          <t>Mars</t>
        </is>
      </c>
      <c r="E10" s="29">
        <f>IFERROR(SUMIF(Saisie_HS!G:G,D10,Saisie_HS!K:K)+SUMIF(Saisie_HS!G:G,D10,Saisie_HS!L:L),0)</f>
        <v/>
      </c>
    </row>
    <row r="11">
      <c r="A11" s="7" t="inlineStr">
        <is>
          <t>Thomas Petit</t>
        </is>
      </c>
      <c r="B11" s="33">
        <f>IFERROR(SUMIF(Saisie_HS!B:B,"Petit",Saisie_HS!K:K)+SUMIF(Saisie_HS!B:B,"Petit",Saisie_HS!L:L),0)</f>
        <v/>
      </c>
      <c r="D11" s="34" t="inlineStr">
        <is>
          <t>Avril</t>
        </is>
      </c>
      <c r="E11" s="33">
        <f>IFERROR(SUMIF(Saisie_HS!G:G,D11,Saisie_HS!K:K)+SUMIF(Saisie_HS!G:G,D11,Saisie_HS!L:L),0)</f>
        <v/>
      </c>
    </row>
    <row r="12">
      <c r="A12" s="2" t="inlineStr">
        <is>
          <t>Camille Leroy</t>
        </is>
      </c>
      <c r="B12" s="29">
        <f>IFERROR(SUMIF(Saisie_HS!B:B,"Leroy",Saisie_HS!K:K)+SUMIF(Saisie_HS!B:B,"Leroy",Saisie_HS!L:L),0)</f>
        <v/>
      </c>
      <c r="D12" s="30" t="inlineStr">
        <is>
          <t>Mai</t>
        </is>
      </c>
      <c r="E12" s="29">
        <f>IFERROR(SUMIF(Saisie_HS!G:G,D12,Saisie_HS!K:K)+SUMIF(Saisie_HS!G:G,D12,Saisie_HS!L:L),0)</f>
        <v/>
      </c>
    </row>
    <row r="13">
      <c r="A13" s="7" t="inlineStr">
        <is>
          <t>Nicolas Moreau</t>
        </is>
      </c>
      <c r="B13" s="33">
        <f>IFERROR(SUMIF(Saisie_HS!B:B,"Moreau",Saisie_HS!K:K)+SUMIF(Saisie_HS!B:B,"Moreau",Saisie_HS!L:L),0)</f>
        <v/>
      </c>
    </row>
    <row r="14">
      <c r="A14" s="2" t="inlineStr">
        <is>
          <t>Léa Fontaine</t>
        </is>
      </c>
      <c r="B14" s="29">
        <f>IFERROR(SUMIF(Saisie_HS!B:B,"Fontaine",Saisie_HS!K:K)+SUMIF(Saisie_HS!B:B,"Fontaine",Saisie_HS!L:L),0)</f>
        <v/>
      </c>
    </row>
    <row r="15">
      <c r="A15" s="7" t="inlineStr">
        <is>
          <t>Antoine Girard</t>
        </is>
      </c>
      <c r="B15" s="33">
        <f>IFERROR(SUMIF(Saisie_HS!B:B,"Girard",Saisie_HS!K:K)+SUMIF(Saisie_HS!B:B,"Girard",Saisie_HS!L:L),0)</f>
        <v/>
      </c>
    </row>
    <row r="16">
      <c r="A16" s="2" t="inlineStr">
        <is>
          <t>Chloé Rousseau</t>
        </is>
      </c>
      <c r="B16" s="29">
        <f>IFERROR(SUMIF(Saisie_HS!B:B,"Rousseau",Saisie_HS!K:K)+SUMIF(Saisie_HS!B:B,"Rousseau",Saisie_HS!L:L),0)</f>
        <v/>
      </c>
    </row>
    <row r="17">
      <c r="A17" s="7" t="inlineStr">
        <is>
          <t>Maxime Laurent</t>
        </is>
      </c>
      <c r="B17" s="33">
        <f>IFERROR(SUMIF(Saisie_HS!B:B,"Laurent",Saisie_HS!K:K)+SUMIF(Saisie_HS!B:B,"Laurent",Saisie_HS!L:L),0)</f>
        <v/>
      </c>
    </row>
  </sheetData>
  <mergeCells count="1">
    <mergeCell ref="A1:J1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9"/>
  <sheetViews>
    <sheetView workbookViewId="0">
      <selection activeCell="A1" sqref="A1"/>
    </sheetView>
  </sheetViews>
  <sheetFormatPr baseColWidth="8" defaultRowHeight="15"/>
  <cols>
    <col width="22" customWidth="1" min="1" max="1"/>
    <col width="52" customWidth="1" min="2" max="2"/>
    <col width="48" customWidth="1" min="3" max="3"/>
    <col width="52" customWidth="1" min="4" max="4"/>
  </cols>
  <sheetData>
    <row r="1" ht="28" customHeight="1">
      <c r="A1" s="35" t="inlineStr">
        <is>
          <t>MODE D'EMPLOI — Classeur Gestion des Heures Supplémentaires</t>
        </is>
      </c>
    </row>
    <row r="2" ht="28" customHeight="1">
      <c r="A2" s="36" t="inlineStr">
        <is>
          <t>Feuille</t>
        </is>
      </c>
      <c r="B2" s="36" t="inlineStr">
        <is>
          <t>Description</t>
        </is>
      </c>
      <c r="C2" s="36" t="inlineStr">
        <is>
          <t>Actions requises</t>
        </is>
      </c>
      <c r="D2" s="36" t="inlineStr">
        <is>
          <t>Remarques</t>
        </is>
      </c>
    </row>
    <row r="3" ht="28" customHeight="1">
      <c r="A3" s="37" t="inlineStr">
        <is>
          <t>Saisie_HS</t>
        </is>
      </c>
      <c r="B3" s="37" t="inlineStr">
        <is>
          <t>Saisie et suivi détaillé des HS par salarié et par mois.</t>
        </is>
      </c>
      <c r="C3" s="37" t="inlineStr">
        <is>
          <t>Remplir colonnes A à M (jaunes = saisie). Les colonnes K-P sont calculées automatiquement.</t>
        </is>
      </c>
      <c r="D3" s="37" t="inlineStr">
        <is>
          <t>Alerte rouge si HS détectées. Validation manager en colonne R.</t>
        </is>
      </c>
    </row>
    <row r="4" ht="28" customHeight="1">
      <c r="A4" s="38" t="inlineStr">
        <is>
          <t>Synthèse_Mensuelle</t>
        </is>
      </c>
      <c r="B4" s="38" t="inlineStr">
        <is>
          <t>Tableau de synthèse automatique par mois.</t>
        </is>
      </c>
      <c r="C4" s="38" t="inlineStr">
        <is>
          <t>Aucune saisie requise. Mis à jour automatiquement.</t>
        </is>
      </c>
      <c r="D4" s="38" t="inlineStr">
        <is>
          <t>Les formules SUMIF/COUNTIFS agrègent les données de Saisie_HS.</t>
        </is>
      </c>
    </row>
    <row r="5" ht="28" customHeight="1">
      <c r="A5" s="37" t="inlineStr">
        <is>
          <t>Référentiels</t>
        </is>
      </c>
      <c r="B5" s="37" t="inlineStr">
        <is>
          <t>Table de référence : services, villes, paramètres légaux, matricules.</t>
        </is>
      </c>
      <c r="C5" s="37" t="inlineStr">
        <is>
          <t>Mettre à jour la table matricule (ligne 14+) lors d'arrivées de nouveaux salariés.</t>
        </is>
      </c>
      <c r="D5" s="37" t="inlineStr">
        <is>
          <t>Les listes déroulantes de Saisie_HS s'appuient sur cette feuille.</t>
        </is>
      </c>
    </row>
    <row r="6" ht="28" customHeight="1">
      <c r="A6" s="38" t="inlineStr">
        <is>
          <t>Tableau_de_bord</t>
        </is>
      </c>
      <c r="B6" s="38" t="inlineStr">
        <is>
          <t>Dashboard visuel : KPIs et graphiques récapitulatifs.</t>
        </is>
      </c>
      <c r="C6" s="38" t="inlineStr">
        <is>
          <t>Aucune saisie. Consulter les indicateurs et graphiques.</t>
        </is>
      </c>
      <c r="D6" s="38" t="inlineStr">
        <is>
          <t>3 graphiques : HS par salarié, évolution mensuelle, répartition 25%/50%.</t>
        </is>
      </c>
    </row>
    <row r="7" ht="28" customHeight="1">
      <c r="A7" s="37" t="inlineStr"/>
      <c r="B7" s="37" t="inlineStr"/>
      <c r="C7" s="37" t="inlineStr"/>
      <c r="D7" s="37" t="inlineStr"/>
    </row>
    <row r="8" ht="28" customHeight="1">
      <c r="A8" s="39" t="inlineStr">
        <is>
          <t>Règles légales (France)</t>
        </is>
      </c>
      <c r="B8" s="39" t="inlineStr"/>
      <c r="C8" s="39" t="inlineStr"/>
      <c r="D8" s="39" t="inlineStr"/>
    </row>
    <row r="9" ht="28" customHeight="1">
      <c r="A9" s="37" t="inlineStr">
        <is>
          <t>Durée légale</t>
        </is>
      </c>
      <c r="B9" s="37" t="inlineStr">
        <is>
          <t>35h / semaine ou 151,67h / mois</t>
        </is>
      </c>
      <c r="C9" s="37" t="inlineStr"/>
      <c r="D9" s="37" t="inlineStr"/>
    </row>
    <row r="10" ht="28" customHeight="1">
      <c r="A10" s="38" t="inlineStr">
        <is>
          <t>HS 25%</t>
        </is>
      </c>
      <c r="B10" s="38" t="inlineStr">
        <is>
          <t>De la 36e à la 43e heure (8h max)</t>
        </is>
      </c>
      <c r="C10" s="38" t="inlineStr"/>
      <c r="D10" s="38" t="inlineStr"/>
    </row>
    <row r="11" ht="28" customHeight="1">
      <c r="A11" s="37" t="inlineStr">
        <is>
          <t>HS 50%</t>
        </is>
      </c>
      <c r="B11" s="37" t="inlineStr">
        <is>
          <t>À partir de la 44e heure</t>
        </is>
      </c>
      <c r="C11" s="37" t="inlineStr"/>
      <c r="D11" s="37" t="inlineStr"/>
    </row>
    <row r="12" ht="28" customHeight="1">
      <c r="A12" s="38" t="inlineStr">
        <is>
          <t>Contingent annuel</t>
        </is>
      </c>
      <c r="B12" s="38" t="inlineStr">
        <is>
          <t>220h maximum par an par salarié</t>
        </is>
      </c>
      <c r="C12" s="38" t="inlineStr"/>
      <c r="D12" s="38" t="inlineStr"/>
    </row>
    <row r="13" ht="28" customHeight="1">
      <c r="A13" s="37" t="inlineStr"/>
      <c r="B13" s="37" t="inlineStr"/>
      <c r="C13" s="37" t="inlineStr"/>
      <c r="D13" s="37" t="inlineStr"/>
    </row>
    <row r="14" ht="28" customHeight="1">
      <c r="A14" s="39" t="inlineStr">
        <is>
          <t>Formules clés</t>
        </is>
      </c>
      <c r="B14" s="39" t="inlineStr"/>
      <c r="C14" s="39" t="inlineStr"/>
      <c r="D14" s="39" t="inlineStr"/>
    </row>
    <row r="15" ht="28" customHeight="1">
      <c r="A15" s="37" t="inlineStr">
        <is>
          <t>Heures_sup_25%</t>
        </is>
      </c>
      <c r="B15" s="37">
        <f>IF(J&gt;I, MIN(J-I,8), 0)</f>
        <v/>
      </c>
      <c r="C15" s="37" t="inlineStr"/>
      <c r="D15" s="37" t="inlineStr"/>
    </row>
    <row r="16" ht="28" customHeight="1">
      <c r="A16" s="38" t="inlineStr">
        <is>
          <t>Heures_sup_50%</t>
        </is>
      </c>
      <c r="B16" s="38">
        <f>IF(J&gt;I, MAX(J-I-8,0), 0)</f>
        <v/>
      </c>
      <c r="C16" s="38" t="inlineStr"/>
      <c r="D16" s="38" t="inlineStr"/>
    </row>
    <row r="17" ht="28" customHeight="1">
      <c r="A17" s="37" t="inlineStr">
        <is>
          <t>Montant_HS_25%</t>
        </is>
      </c>
      <c r="B17" s="37">
        <f>Hsup25 * Taux_horaire * 1,25</f>
        <v/>
      </c>
      <c r="C17" s="37" t="inlineStr"/>
      <c r="D17" s="37" t="inlineStr"/>
    </row>
    <row r="18" ht="28" customHeight="1">
      <c r="A18" s="38" t="inlineStr">
        <is>
          <t>Montant_HS_50%</t>
        </is>
      </c>
      <c r="B18" s="38">
        <f>Hsup50 * Taux_horaire * 1,50</f>
        <v/>
      </c>
      <c r="C18" s="38" t="inlineStr"/>
      <c r="D18" s="38" t="inlineStr"/>
    </row>
    <row r="19" ht="28" customHeight="1">
      <c r="A19" s="37" t="inlineStr">
        <is>
          <t>Total_Montant_HS</t>
        </is>
      </c>
      <c r="B19" s="37">
        <f>Montant_HS_25% + Montant_HS_50%</f>
        <v/>
      </c>
      <c r="C19" s="37" t="inlineStr"/>
      <c r="D19" s="37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2026-07-01T07:56:32Z</dcterms:created>
  <dcterms:modified xmlns:dcterms="http://purl.org/dc/terms/" xmlns:xsi="http://www.w3.org/2001/XMLSchema-instance" xsi:type="dcterms:W3CDTF">2026-07-01T07:56:32Z</dcterms:modified>
</cp:coreProperties>
</file>