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_Épargn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# ##0,00 €"/>
    <numFmt numFmtId="166" formatCode="0,00%"/>
    <numFmt numFmtId="167" formatCode="0,0%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0F766E"/>
      <sz val="12"/>
    </font>
    <font>
      <name val="Calibri"/>
      <b val="1"/>
      <color rgb="000F766E"/>
      <sz val="11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2" fillId="6" borderId="1" pivotButton="0" quotePrefix="0" xfId="0"/>
    <xf numFmtId="0" fontId="0" fillId="6" borderId="1" pivotButton="0" quotePrefix="0" xfId="0"/>
    <xf numFmtId="0" fontId="3" fillId="0" borderId="1" pivotButton="0" quotePrefix="0" xfId="0"/>
    <xf numFmtId="0" fontId="0" fillId="0" borderId="1" pivotButton="0" quotePrefix="0" xfId="0"/>
    <xf numFmtId="165" fontId="3" fillId="7" borderId="1" pivotButton="0" quotePrefix="0" xfId="0"/>
    <xf numFmtId="1" fontId="3" fillId="7" borderId="1" pivotButton="0" quotePrefix="0" xfId="0"/>
    <xf numFmtId="166" fontId="3" fillId="7" borderId="1" pivotButton="0" quotePrefix="0" xfId="0"/>
    <xf numFmtId="0" fontId="1" fillId="0" borderId="0" pivotButton="0" quotePrefix="0" xfId="0"/>
    <xf numFmtId="0" fontId="3" fillId="7" borderId="1" pivotButton="0" quotePrefix="0" xfId="0"/>
    <xf numFmtId="0" fontId="0" fillId="7" borderId="1" pivotButton="0" quotePrefix="0" xfId="0"/>
    <xf numFmtId="165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0" fontId="2" fillId="2" borderId="1" pivotButton="0" quotePrefix="0" xfId="0"/>
    <xf numFmtId="0" fontId="0" fillId="3" borderId="1" pivotButton="0" quotePrefix="0" xfId="0"/>
    <xf numFmtId="1" fontId="0" fillId="3" borderId="1" pivotButton="0" quotePrefix="0" xfId="0"/>
    <xf numFmtId="165" fontId="0" fillId="3" borderId="1" pivotButton="0" quotePrefix="0" xfId="0"/>
    <xf numFmtId="164" fontId="0" fillId="3" borderId="1" pivotButton="0" quotePrefix="0" xfId="0"/>
    <xf numFmtId="0" fontId="0" fillId="5" borderId="1" pivotButton="0" quotePrefix="0" xfId="0"/>
    <xf numFmtId="1" fontId="0" fillId="5" borderId="1" pivotButton="0" quotePrefix="0" xfId="0"/>
    <xf numFmtId="165" fontId="0" fillId="5" borderId="1" pivotButton="0" quotePrefix="0" xfId="0"/>
    <xf numFmtId="164" fontId="0" fillId="5" borderId="1" pivotButton="0" quotePrefix="0" xfId="0"/>
    <xf numFmtId="166" fontId="0" fillId="3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DC2626"/>
        <sz val="10"/>
      </font>
    </dxf>
    <dxf>
      <font>
        <name val="Calibri"/>
        <b val="1"/>
        <color rgb="0016A34A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Valeur actuelle par épargnant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'Synthèse'!E11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'Synthèse'!$D$12:$D$21</f>
            </numRef>
          </cat>
          <val>
            <numRef>
              <f>'Synthèse'!$E$12:$E$21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Épargnant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 actuelle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type de plan</a:t>
            </a:r>
          </a:p>
        </rich>
      </tx>
    </title>
    <plotArea>
      <pieChart>
        <varyColors val="1"/>
        <ser>
          <idx val="0"/>
          <order val="0"/>
          <tx>
            <strRef>
              <f>'Synthèse'!B11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'Synthèse'!$A$12:$A$16</f>
            </numRef>
          </cat>
          <val>
            <numRef>
              <f>'Synthèse'!$B$12:$B$16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capital estimée par date de versement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'Synthèse'!H11</f>
            </strRef>
          </tx>
          <spPr>
            <a:ln xmlns:a="http://schemas.openxmlformats.org/drawingml/2006/main" w="20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'Synthèse'!$G$12:$G$21</f>
            </numRef>
          </cat>
          <val>
            <numRef>
              <f>'Synthèse'!$H$12:$H$21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 actuelle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2" customWidth="1" min="3" max="3"/>
    <col width="13" customWidth="1" min="4" max="4"/>
    <col width="26" customWidth="1" min="5" max="5"/>
    <col width="10" customWidth="1" min="6" max="6"/>
    <col width="24" customWidth="1" min="7" max="7"/>
    <col width="16" customWidth="1" min="8" max="8"/>
    <col width="17" customWidth="1" min="9" max="9"/>
    <col width="18" customWidth="1" min="10" max="10"/>
    <col width="14" customWidth="1" min="11" max="11"/>
    <col width="16" customWidth="1" min="12" max="12"/>
    <col width="15" customWidth="1" min="13" max="13"/>
    <col width="17" customWidth="1" min="14" max="14"/>
    <col width="17" customWidth="1" min="15" max="15"/>
    <col width="12" customWidth="1" min="16" max="16"/>
  </cols>
  <sheetData>
    <row r="1" ht="26" customHeight="1">
      <c r="A1" s="1" t="inlineStr">
        <is>
          <t>SUIVI DU PLAN D'ÉPARGNE — 2026</t>
        </is>
      </c>
    </row>
    <row r="2">
      <c r="A2" s="2" t="inlineStr">
        <is>
          <t>Date</t>
        </is>
      </c>
      <c r="B2" s="2" t="inlineStr">
        <is>
          <t>Prénom</t>
        </is>
      </c>
      <c r="C2" s="2" t="inlineStr">
        <is>
          <t>Nom</t>
        </is>
      </c>
      <c r="D2" s="2" t="inlineStr">
        <is>
          <t>Ville</t>
        </is>
      </c>
      <c r="E2" s="2" t="inlineStr">
        <is>
          <t>Type de plan</t>
        </is>
      </c>
      <c r="F2" s="2" t="inlineStr">
        <is>
          <t>Code plan</t>
        </is>
      </c>
      <c r="G2" s="2" t="inlineStr">
        <is>
          <t>Support / placement</t>
        </is>
      </c>
      <c r="H2" s="2" t="inlineStr">
        <is>
          <t>Versement initial (€)</t>
        </is>
      </c>
      <c r="I2" s="2" t="inlineStr">
        <is>
          <t>Versement mensuel (€)</t>
        </is>
      </c>
      <c r="J2" s="2" t="inlineStr">
        <is>
          <t>Rendement annuel estimé (%)</t>
        </is>
      </c>
      <c r="K2" s="2" t="inlineStr">
        <is>
          <t>Frais annuels (%)</t>
        </is>
      </c>
      <c r="L2" s="2" t="inlineStr">
        <is>
          <t>Valeur actuelle (€)</t>
        </is>
      </c>
      <c r="M2" s="2" t="inlineStr">
        <is>
          <t>Gain / perte (€)</t>
        </is>
      </c>
      <c r="N2" s="2" t="inlineStr">
        <is>
          <t>Objectif d'épargne (€)</t>
        </is>
      </c>
      <c r="O2" s="2" t="inlineStr">
        <is>
          <t>Écart à l'objectif (€)</t>
        </is>
      </c>
      <c r="P2" s="2" t="inlineStr">
        <is>
          <t>Statut</t>
        </is>
      </c>
    </row>
    <row r="3">
      <c r="A3" s="3" t="inlineStr">
        <is>
          <t>15/01/2026</t>
        </is>
      </c>
      <c r="B3" s="4" t="inlineStr">
        <is>
          <t>Marie</t>
        </is>
      </c>
      <c r="C3" s="4" t="inlineStr">
        <is>
          <t>Dupont</t>
        </is>
      </c>
      <c r="D3" s="4" t="inlineStr">
        <is>
          <t>Paris</t>
        </is>
      </c>
      <c r="E3" s="4" t="inlineStr">
        <is>
          <t>PEA</t>
        </is>
      </c>
      <c r="F3" s="5" t="inlineStr">
        <is>
          <t>PEA1</t>
        </is>
      </c>
      <c r="G3" s="4">
        <f>IFERROR(VLOOKUP(F3,Référentiels!$A$3:$F$7,3,FALSE),"")</f>
        <v/>
      </c>
      <c r="H3" s="6" t="n">
        <v>8000</v>
      </c>
      <c r="I3" s="6" t="n">
        <v>300</v>
      </c>
      <c r="J3" s="7" t="n">
        <v>0.065</v>
      </c>
      <c r="K3" s="7" t="n">
        <v>0.005</v>
      </c>
      <c r="L3" s="8">
        <f>IFERROR(ROUND((H3+I3*DATEDIF($A3,TODAY(),"m"))*(1+(J3-K3)/100*DATEDIF($A3,TODAY(),"m")/12),2),H3+I3)</f>
        <v/>
      </c>
      <c r="M3" s="8">
        <f>IFERROR(L3-(H3+I3*DATEDIF($A3,TODAY(),"m")),0)</f>
        <v/>
      </c>
      <c r="N3" s="6" t="n">
        <v>25000</v>
      </c>
      <c r="O3" s="8">
        <f>N3-L3</f>
        <v/>
      </c>
      <c r="P3" s="9">
        <f>IF(L3&gt;=N3,"Atteint","En cours")</f>
        <v/>
      </c>
    </row>
    <row r="4">
      <c r="A4" s="10" t="inlineStr">
        <is>
          <t>22/01/2026</t>
        </is>
      </c>
      <c r="B4" s="11" t="inlineStr">
        <is>
          <t>Julien</t>
        </is>
      </c>
      <c r="C4" s="11" t="inlineStr">
        <is>
          <t>Martin</t>
        </is>
      </c>
      <c r="D4" s="11" t="inlineStr">
        <is>
          <t>Lyon</t>
        </is>
      </c>
      <c r="E4" s="11" t="inlineStr">
        <is>
          <t>Assurance-vie</t>
        </is>
      </c>
      <c r="F4" s="5" t="inlineStr">
        <is>
          <t>AV1</t>
        </is>
      </c>
      <c r="G4" s="11">
        <f>IFERROR(VLOOKUP(F4,Référentiels!$A$3:$F$7,3,FALSE),"")</f>
        <v/>
      </c>
      <c r="H4" s="6" t="n">
        <v>15000</v>
      </c>
      <c r="I4" s="6" t="n">
        <v>400</v>
      </c>
      <c r="J4" s="7" t="n">
        <v>0.04</v>
      </c>
      <c r="K4" s="7" t="n">
        <v>0.008</v>
      </c>
      <c r="L4" s="12">
        <f>IFERROR(ROUND((H4+I4*DATEDIF($A4,TODAY(),"m"))*(1+(J4-K4)/100*DATEDIF($A4,TODAY(),"m")/12),2),H4+I4)</f>
        <v/>
      </c>
      <c r="M4" s="12">
        <f>IFERROR(L4-(H4+I4*DATEDIF($A4,TODAY(),"m")),0)</f>
        <v/>
      </c>
      <c r="N4" s="6" t="n">
        <v>30000</v>
      </c>
      <c r="O4" s="12">
        <f>N4-L4</f>
        <v/>
      </c>
      <c r="P4" s="13">
        <f>IF(L4&gt;=N4,"Atteint","En cours")</f>
        <v/>
      </c>
    </row>
    <row r="5">
      <c r="A5" s="3" t="inlineStr">
        <is>
          <t>05/02/2026</t>
        </is>
      </c>
      <c r="B5" s="4" t="inlineStr">
        <is>
          <t>Sophie</t>
        </is>
      </c>
      <c r="C5" s="4" t="inlineStr">
        <is>
          <t>Bernard</t>
        </is>
      </c>
      <c r="D5" s="4" t="inlineStr">
        <is>
          <t>Marseille</t>
        </is>
      </c>
      <c r="E5" s="4" t="inlineStr">
        <is>
          <t>Livret A</t>
        </is>
      </c>
      <c r="F5" s="5" t="inlineStr">
        <is>
          <t>LA1</t>
        </is>
      </c>
      <c r="G5" s="4">
        <f>IFERROR(VLOOKUP(F5,Référentiels!$A$3:$F$7,3,FALSE),"")</f>
        <v/>
      </c>
      <c r="H5" s="6" t="n">
        <v>2000</v>
      </c>
      <c r="I5" s="6" t="n">
        <v>100</v>
      </c>
      <c r="J5" s="7" t="n">
        <v>0.03</v>
      </c>
      <c r="K5" s="7" t="n">
        <v>0</v>
      </c>
      <c r="L5" s="8">
        <f>IFERROR(ROUND((H5+I5*DATEDIF($A5,TODAY(),"m"))*(1+(J5-K5)/100*DATEDIF($A5,TODAY(),"m")/12),2),H5+I5)</f>
        <v/>
      </c>
      <c r="M5" s="8">
        <f>IFERROR(L5-(H5+I5*DATEDIF($A5,TODAY(),"m")),0)</f>
        <v/>
      </c>
      <c r="N5" s="6" t="n">
        <v>5000</v>
      </c>
      <c r="O5" s="8">
        <f>N5-L5</f>
        <v/>
      </c>
      <c r="P5" s="9">
        <f>IF(L5&gt;=N5,"Atteint","En cours")</f>
        <v/>
      </c>
    </row>
    <row r="6">
      <c r="A6" s="10" t="inlineStr">
        <is>
          <t>18/02/2026</t>
        </is>
      </c>
      <c r="B6" s="11" t="inlineStr">
        <is>
          <t>Thomas</t>
        </is>
      </c>
      <c r="C6" s="11" t="inlineStr">
        <is>
          <t>Petit</t>
        </is>
      </c>
      <c r="D6" s="11" t="inlineStr">
        <is>
          <t>Toulouse</t>
        </is>
      </c>
      <c r="E6" s="11" t="inlineStr">
        <is>
          <t>Plan d'épargne entreprise (PEE)</t>
        </is>
      </c>
      <c r="F6" s="5" t="inlineStr">
        <is>
          <t>PEE1</t>
        </is>
      </c>
      <c r="G6" s="11">
        <f>IFERROR(VLOOKUP(F6,Référentiels!$A$3:$F$7,3,FALSE),"")</f>
        <v/>
      </c>
      <c r="H6" s="6" t="n">
        <v>5000</v>
      </c>
      <c r="I6" s="6" t="n">
        <v>200</v>
      </c>
      <c r="J6" s="7" t="n">
        <v>0.05</v>
      </c>
      <c r="K6" s="7" t="n">
        <v>0.01</v>
      </c>
      <c r="L6" s="12">
        <f>IFERROR(ROUND((H6+I6*DATEDIF($A6,TODAY(),"m"))*(1+(J6-K6)/100*DATEDIF($A6,TODAY(),"m")/12),2),H6+I6)</f>
        <v/>
      </c>
      <c r="M6" s="12">
        <f>IFERROR(L6-(H6+I6*DATEDIF($A6,TODAY(),"m")),0)</f>
        <v/>
      </c>
      <c r="N6" s="6" t="n">
        <v>15000</v>
      </c>
      <c r="O6" s="12">
        <f>N6-L6</f>
        <v/>
      </c>
      <c r="P6" s="13">
        <f>IF(L6&gt;=N6,"Atteint","En cours")</f>
        <v/>
      </c>
    </row>
    <row r="7">
      <c r="A7" s="3" t="inlineStr">
        <is>
          <t>01/03/2026</t>
        </is>
      </c>
      <c r="B7" s="4" t="inlineStr">
        <is>
          <t>Camille</t>
        </is>
      </c>
      <c r="C7" s="4" t="inlineStr">
        <is>
          <t>Robert</t>
        </is>
      </c>
      <c r="D7" s="4" t="inlineStr">
        <is>
          <t>Bordeaux</t>
        </is>
      </c>
      <c r="E7" s="4" t="inlineStr">
        <is>
          <t>PER</t>
        </is>
      </c>
      <c r="F7" s="5" t="inlineStr">
        <is>
          <t>PER1</t>
        </is>
      </c>
      <c r="G7" s="4">
        <f>IFERROR(VLOOKUP(F7,Référentiels!$A$3:$F$7,3,FALSE),"")</f>
        <v/>
      </c>
      <c r="H7" s="6" t="n">
        <v>10000</v>
      </c>
      <c r="I7" s="6" t="n">
        <v>350</v>
      </c>
      <c r="J7" s="7" t="n">
        <v>0.055</v>
      </c>
      <c r="K7" s="7" t="n">
        <v>0.012</v>
      </c>
      <c r="L7" s="8">
        <f>IFERROR(ROUND((H7+I7*DATEDIF($A7,TODAY(),"m"))*(1+(J7-K7)/100*DATEDIF($A7,TODAY(),"m")/12),2),H7+I7)</f>
        <v/>
      </c>
      <c r="M7" s="8">
        <f>IFERROR(L7-(H7+I7*DATEDIF($A7,TODAY(),"m")),0)</f>
        <v/>
      </c>
      <c r="N7" s="6" t="n">
        <v>40000</v>
      </c>
      <c r="O7" s="8">
        <f>N7-L7</f>
        <v/>
      </c>
      <c r="P7" s="9">
        <f>IF(L7&gt;=N7,"Atteint","En cours")</f>
        <v/>
      </c>
    </row>
    <row r="8">
      <c r="A8" s="10" t="inlineStr">
        <is>
          <t>15/03/2026</t>
        </is>
      </c>
      <c r="B8" s="11" t="inlineStr">
        <is>
          <t>Nicolas</t>
        </is>
      </c>
      <c r="C8" s="11" t="inlineStr">
        <is>
          <t>Durand</t>
        </is>
      </c>
      <c r="D8" s="11" t="inlineStr">
        <is>
          <t>Lille</t>
        </is>
      </c>
      <c r="E8" s="11" t="inlineStr">
        <is>
          <t>PEA</t>
        </is>
      </c>
      <c r="F8" s="5" t="inlineStr">
        <is>
          <t>PEA1</t>
        </is>
      </c>
      <c r="G8" s="11">
        <f>IFERROR(VLOOKUP(F8,Référentiels!$A$3:$F$7,3,FALSE),"")</f>
        <v/>
      </c>
      <c r="H8" s="6" t="n">
        <v>500</v>
      </c>
      <c r="I8" s="6" t="n">
        <v>50</v>
      </c>
      <c r="J8" s="7" t="n">
        <v>0.065</v>
      </c>
      <c r="K8" s="7" t="n">
        <v>0.005</v>
      </c>
      <c r="L8" s="12">
        <f>IFERROR(ROUND((H8+I8*DATEDIF($A8,TODAY(),"m"))*(1+(J8-K8)/100*DATEDIF($A8,TODAY(),"m")/12),2),H8+I8)</f>
        <v/>
      </c>
      <c r="M8" s="12">
        <f>IFERROR(L8-(H8+I8*DATEDIF($A8,TODAY(),"m")),0)</f>
        <v/>
      </c>
      <c r="N8" s="6" t="n">
        <v>2000</v>
      </c>
      <c r="O8" s="12">
        <f>N8-L8</f>
        <v/>
      </c>
      <c r="P8" s="13">
        <f>IF(L8&gt;=N8,"Atteint","En cours")</f>
        <v/>
      </c>
    </row>
    <row r="9">
      <c r="A9" s="3" t="inlineStr">
        <is>
          <t>29/03/2026</t>
        </is>
      </c>
      <c r="B9" s="4" t="inlineStr">
        <is>
          <t>Léa</t>
        </is>
      </c>
      <c r="C9" s="4" t="inlineStr">
        <is>
          <t>Moreau</t>
        </is>
      </c>
      <c r="D9" s="4" t="inlineStr">
        <is>
          <t>Nantes</t>
        </is>
      </c>
      <c r="E9" s="4" t="inlineStr">
        <is>
          <t>Assurance-vie</t>
        </is>
      </c>
      <c r="F9" s="5" t="inlineStr">
        <is>
          <t>AV1</t>
        </is>
      </c>
      <c r="G9" s="4">
        <f>IFERROR(VLOOKUP(F9,Référentiels!$A$3:$F$7,3,FALSE),"")</f>
        <v/>
      </c>
      <c r="H9" s="6" t="n">
        <v>12000</v>
      </c>
      <c r="I9" s="6" t="n">
        <v>600</v>
      </c>
      <c r="J9" s="7" t="n">
        <v>0.04</v>
      </c>
      <c r="K9" s="7" t="n">
        <v>0.008</v>
      </c>
      <c r="L9" s="8">
        <f>IFERROR(ROUND((H9+I9*DATEDIF($A9,TODAY(),"m"))*(1+(J9-K9)/100*DATEDIF($A9,TODAY(),"m")/12),2),H9+I9)</f>
        <v/>
      </c>
      <c r="M9" s="8">
        <f>IFERROR(L9-(H9+I9*DATEDIF($A9,TODAY(),"m")),0)</f>
        <v/>
      </c>
      <c r="N9" s="6" t="n">
        <v>50000</v>
      </c>
      <c r="O9" s="8">
        <f>N9-L9</f>
        <v/>
      </c>
      <c r="P9" s="9">
        <f>IF(L9&gt;=N9,"Atteint","En cours")</f>
        <v/>
      </c>
    </row>
    <row r="10">
      <c r="A10" s="10" t="inlineStr">
        <is>
          <t>12/04/2026</t>
        </is>
      </c>
      <c r="B10" s="11" t="inlineStr">
        <is>
          <t>Antoine</t>
        </is>
      </c>
      <c r="C10" s="11" t="inlineStr">
        <is>
          <t>Laurent</t>
        </is>
      </c>
      <c r="D10" s="11" t="inlineStr">
        <is>
          <t>Strasbourg</t>
        </is>
      </c>
      <c r="E10" s="11" t="inlineStr">
        <is>
          <t>Livret A</t>
        </is>
      </c>
      <c r="F10" s="5" t="inlineStr">
        <is>
          <t>LA1</t>
        </is>
      </c>
      <c r="G10" s="11">
        <f>IFERROR(VLOOKUP(F10,Référentiels!$A$3:$F$7,3,FALSE),"")</f>
        <v/>
      </c>
      <c r="H10" s="6" t="n">
        <v>3000</v>
      </c>
      <c r="I10" s="6" t="n">
        <v>150</v>
      </c>
      <c r="J10" s="7" t="n">
        <v>0.03</v>
      </c>
      <c r="K10" s="7" t="n">
        <v>0</v>
      </c>
      <c r="L10" s="12">
        <f>IFERROR(ROUND((H10+I10*DATEDIF($A10,TODAY(),"m"))*(1+(J10-K10)/100*DATEDIF($A10,TODAY(),"m")/12),2),H10+I10)</f>
        <v/>
      </c>
      <c r="M10" s="12">
        <f>IFERROR(L10-(H10+I10*DATEDIF($A10,TODAY(),"m")),0)</f>
        <v/>
      </c>
      <c r="N10" s="6" t="n">
        <v>8000</v>
      </c>
      <c r="O10" s="12">
        <f>N10-L10</f>
        <v/>
      </c>
      <c r="P10" s="13">
        <f>IF(L10&gt;=N10,"Atteint","En cours")</f>
        <v/>
      </c>
    </row>
    <row r="11">
      <c r="A11" s="3" t="inlineStr">
        <is>
          <t>26/04/2026</t>
        </is>
      </c>
      <c r="B11" s="4" t="inlineStr">
        <is>
          <t>Chloé</t>
        </is>
      </c>
      <c r="C11" s="4" t="inlineStr">
        <is>
          <t>Simon</t>
        </is>
      </c>
      <c r="D11" s="4" t="inlineStr">
        <is>
          <t>Rennes</t>
        </is>
      </c>
      <c r="E11" s="4" t="inlineStr">
        <is>
          <t>Plan d'épargne entreprise (PEE)</t>
        </is>
      </c>
      <c r="F11" s="5" t="inlineStr">
        <is>
          <t>PEE1</t>
        </is>
      </c>
      <c r="G11" s="4">
        <f>IFERROR(VLOOKUP(F11,Référentiels!$A$3:$F$7,3,FALSE),"")</f>
        <v/>
      </c>
      <c r="H11" s="6" t="n">
        <v>7000</v>
      </c>
      <c r="I11" s="6" t="n">
        <v>250</v>
      </c>
      <c r="J11" s="7" t="n">
        <v>0.05</v>
      </c>
      <c r="K11" s="7" t="n">
        <v>0.01</v>
      </c>
      <c r="L11" s="8">
        <f>IFERROR(ROUND((H11+I11*DATEDIF($A11,TODAY(),"m"))*(1+(J11-K11)/100*DATEDIF($A11,TODAY(),"m")/12),2),H11+I11)</f>
        <v/>
      </c>
      <c r="M11" s="8">
        <f>IFERROR(L11-(H11+I11*DATEDIF($A11,TODAY(),"m")),0)</f>
        <v/>
      </c>
      <c r="N11" s="6" t="n">
        <v>20000</v>
      </c>
      <c r="O11" s="8">
        <f>N11-L11</f>
        <v/>
      </c>
      <c r="P11" s="9">
        <f>IF(L11&gt;=N11,"Atteint","En cours")</f>
        <v/>
      </c>
    </row>
    <row r="12">
      <c r="A12" s="10" t="inlineStr">
        <is>
          <t>20/06/2026</t>
        </is>
      </c>
      <c r="B12" s="11" t="inlineStr">
        <is>
          <t>Maxime</t>
        </is>
      </c>
      <c r="C12" s="11" t="inlineStr">
        <is>
          <t>Leroy</t>
        </is>
      </c>
      <c r="D12" s="11" t="inlineStr">
        <is>
          <t>Montpellier</t>
        </is>
      </c>
      <c r="E12" s="11" t="inlineStr">
        <is>
          <t>PER</t>
        </is>
      </c>
      <c r="F12" s="5" t="inlineStr">
        <is>
          <t>PER1</t>
        </is>
      </c>
      <c r="G12" s="11">
        <f>IFERROR(VLOOKUP(F12,Référentiels!$A$3:$F$7,3,FALSE),"")</f>
        <v/>
      </c>
      <c r="H12" s="6" t="n">
        <v>4000</v>
      </c>
      <c r="I12" s="6" t="n">
        <v>180</v>
      </c>
      <c r="J12" s="7" t="n">
        <v>0.055</v>
      </c>
      <c r="K12" s="7" t="n">
        <v>0.012</v>
      </c>
      <c r="L12" s="12">
        <f>IFERROR(ROUND((H12+I12*DATEDIF($A12,TODAY(),"m"))*(1+(J12-K12)/100*DATEDIF($A12,TODAY(),"m")/12),2),H12+I12)</f>
        <v/>
      </c>
      <c r="M12" s="12">
        <f>IFERROR(L12-(H12+I12*DATEDIF($A12,TODAY(),"m")),0)</f>
        <v/>
      </c>
      <c r="N12" s="6" t="n">
        <v>12000</v>
      </c>
      <c r="O12" s="12">
        <f>N12-L12</f>
        <v/>
      </c>
      <c r="P12" s="13">
        <f>IF(L12&gt;=N12,"Atteint","En cours")</f>
        <v/>
      </c>
    </row>
    <row r="14">
      <c r="A14" s="14" t="inlineStr">
        <is>
          <t>RÉCAPITULATIF</t>
        </is>
      </c>
      <c r="B14" s="15" t="n"/>
      <c r="C14" s="15" t="n"/>
      <c r="D14" s="15" t="n"/>
    </row>
    <row r="15">
      <c r="A15" s="16" t="inlineStr">
        <is>
          <t>Total des versements initiaux (€)</t>
        </is>
      </c>
      <c r="B15" s="17" t="n"/>
      <c r="C15" s="17" t="n"/>
      <c r="D15" s="18">
        <f>SUM(H3:H12)</f>
        <v/>
      </c>
    </row>
    <row r="16">
      <c r="A16" s="16" t="inlineStr">
        <is>
          <t>Total des versements mensuels (€)</t>
        </is>
      </c>
      <c r="B16" s="17" t="n"/>
      <c r="C16" s="17" t="n"/>
      <c r="D16" s="18">
        <f>SUM(I3:I12)</f>
        <v/>
      </c>
    </row>
    <row r="17">
      <c r="A17" s="16" t="inlineStr">
        <is>
          <t>Valeur moyenne du portefeuille (€)</t>
        </is>
      </c>
      <c r="B17" s="17" t="n"/>
      <c r="C17" s="17" t="n"/>
      <c r="D17" s="18">
        <f>AVERAGE(L3:L12)</f>
        <v/>
      </c>
    </row>
    <row r="18">
      <c r="A18" s="16" t="inlineStr">
        <is>
          <t>Nombre de plans atteints</t>
        </is>
      </c>
      <c r="B18" s="17" t="n"/>
      <c r="C18" s="17" t="n"/>
      <c r="D18" s="19">
        <f>COUNTIF(P3:P12,"Atteint")</f>
        <v/>
      </c>
    </row>
    <row r="19">
      <c r="A19" s="16" t="inlineStr">
        <is>
          <t>Taux moyen de rendement (%)</t>
        </is>
      </c>
      <c r="B19" s="17" t="n"/>
      <c r="C19" s="17" t="n"/>
      <c r="D19" s="20">
        <f>AVERAGE(J3:J12)</f>
        <v/>
      </c>
    </row>
    <row r="20">
      <c r="A20" s="16" t="inlineStr">
        <is>
          <t>Frais moyens (%)</t>
        </is>
      </c>
      <c r="B20" s="17" t="n"/>
      <c r="C20" s="17" t="n"/>
      <c r="D20" s="20">
        <f>AVERAGE(K3:K12)</f>
        <v/>
      </c>
    </row>
  </sheetData>
  <mergeCells count="8">
    <mergeCell ref="A1:P1"/>
    <mergeCell ref="A14:D14"/>
    <mergeCell ref="A15:C15"/>
    <mergeCell ref="A16:C16"/>
    <mergeCell ref="A17:C17"/>
    <mergeCell ref="A18:C18"/>
    <mergeCell ref="A19:C19"/>
    <mergeCell ref="A20:C20"/>
  </mergeCells>
  <conditionalFormatting sqref="P3:P12">
    <cfRule type="expression" priority="1" dxfId="0" stopIfTrue="1">
      <formula>P3="Atteint"</formula>
    </cfRule>
    <cfRule type="expression" priority="2" dxfId="1" stopIfTrue="1">
      <formula>P3="En cours"</formula>
    </cfRule>
  </conditionalFormatting>
  <conditionalFormatting sqref="M3:M12">
    <cfRule type="expression" priority="3" dxfId="2">
      <formula>M3&lt;0</formula>
    </cfRule>
    <cfRule type="expression" priority="4" dxfId="3">
      <formula>M3&gt;=0</formula>
    </cfRule>
  </conditionalFormatting>
  <dataValidations count="1">
    <dataValidation sqref="F3:F12" showErrorMessage="1" showInputMessage="1" allowBlank="1" type="list">
      <formula1>"PEA1,AV1,LA1,PEE1,PER1"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2" customWidth="1" min="3" max="3"/>
    <col width="22" customWidth="1" min="4" max="4"/>
    <col width="20" customWidth="1" min="5" max="5"/>
    <col width="4" customWidth="1" min="6" max="6"/>
    <col width="14" customWidth="1" min="7" max="7"/>
    <col width="18" customWidth="1" min="8" max="8"/>
  </cols>
  <sheetData>
    <row r="1" ht="26" customHeight="1">
      <c r="A1" s="21" t="inlineStr">
        <is>
          <t>TABLEAU DE BORD — PLAN D'ÉPARGNE</t>
        </is>
      </c>
    </row>
    <row r="3">
      <c r="A3" s="22" t="inlineStr">
        <is>
          <t>Encours total (€)</t>
        </is>
      </c>
      <c r="B3" s="23" t="n"/>
      <c r="C3" s="23" t="n"/>
      <c r="D3" s="24">
        <f>SUM(Plan_Épargne!L3:L12)</f>
        <v/>
      </c>
    </row>
    <row r="4">
      <c r="A4" s="22" t="inlineStr">
        <is>
          <t>Versements cumulés (€)</t>
        </is>
      </c>
      <c r="B4" s="23" t="n"/>
      <c r="C4" s="23" t="n"/>
      <c r="D4" s="24">
        <f>SUM(Plan_Épargne!H3:H12)+SUM(Plan_Épargne!I3:I12)</f>
        <v/>
      </c>
    </row>
    <row r="5">
      <c r="A5" s="22" t="inlineStr">
        <is>
          <t>Gain total (€)</t>
        </is>
      </c>
      <c r="B5" s="23" t="n"/>
      <c r="C5" s="23" t="n"/>
      <c r="D5" s="24">
        <f>SUM(Plan_Épargne!M3:M12)</f>
        <v/>
      </c>
    </row>
    <row r="6">
      <c r="A6" s="22" t="inlineStr">
        <is>
          <t>Rendement moyen (%)</t>
        </is>
      </c>
      <c r="B6" s="23" t="n"/>
      <c r="C6" s="23" t="n"/>
      <c r="D6" s="25">
        <f>AVERAGE(Plan_Épargne!J3:J12)</f>
        <v/>
      </c>
    </row>
    <row r="7">
      <c r="A7" s="22" t="inlineStr">
        <is>
          <t>Part des plans atteints (%)</t>
        </is>
      </c>
      <c r="B7" s="23" t="n"/>
      <c r="C7" s="23" t="n"/>
      <c r="D7" s="26">
        <f>IFERROR(COUNTIF(Plan_Épargne!P3:P12,"Atteint")/COUNTA(Plan_Épargne!P3:P12),0)</f>
        <v/>
      </c>
    </row>
    <row r="8">
      <c r="A8" s="22" t="inlineStr">
        <is>
          <t>Écart moyen à l'objectif (€)</t>
        </is>
      </c>
      <c r="B8" s="23" t="n"/>
      <c r="C8" s="23" t="n"/>
      <c r="D8" s="24">
        <f>AVERAGE(Plan_Épargne!O3:O12)</f>
        <v/>
      </c>
    </row>
    <row r="11">
      <c r="A11" s="27" t="inlineStr">
        <is>
          <t>Type de plan</t>
        </is>
      </c>
      <c r="B11" s="27" t="inlineStr">
        <is>
          <t>Nombre</t>
        </is>
      </c>
      <c r="D11" s="27" t="inlineStr">
        <is>
          <t>Épargnant</t>
        </is>
      </c>
      <c r="E11" s="27" t="inlineStr">
        <is>
          <t>Valeur actuelle (€)</t>
        </is>
      </c>
      <c r="G11" s="27" t="inlineStr">
        <is>
          <t>Date</t>
        </is>
      </c>
      <c r="H11" s="27" t="inlineStr">
        <is>
          <t>Valeur actuelle (€)</t>
        </is>
      </c>
    </row>
    <row r="12">
      <c r="A12" s="28" t="inlineStr">
        <is>
          <t>PEA</t>
        </is>
      </c>
      <c r="B12" s="29">
        <f>COUNTIF(Plan_Épargne!$E$3:$E$12,A12)</f>
        <v/>
      </c>
      <c r="D12" s="28">
        <f>Plan_Épargne!B3&amp;" "&amp;Plan_Épargne!C3</f>
        <v/>
      </c>
      <c r="E12" s="30">
        <f>Plan_Épargne!L3</f>
        <v/>
      </c>
      <c r="G12" s="31">
        <f>Plan_Épargne!A3</f>
        <v/>
      </c>
      <c r="H12" s="30">
        <f>Plan_Épargne!L3</f>
        <v/>
      </c>
    </row>
    <row r="13">
      <c r="A13" s="32" t="inlineStr">
        <is>
          <t>Assurance-vie</t>
        </is>
      </c>
      <c r="B13" s="33">
        <f>COUNTIF(Plan_Épargne!$E$3:$E$12,A13)</f>
        <v/>
      </c>
      <c r="D13" s="32">
        <f>Plan_Épargne!B4&amp;" "&amp;Plan_Épargne!C4</f>
        <v/>
      </c>
      <c r="E13" s="34">
        <f>Plan_Épargne!L4</f>
        <v/>
      </c>
      <c r="G13" s="35">
        <f>Plan_Épargne!A4</f>
        <v/>
      </c>
      <c r="H13" s="34">
        <f>Plan_Épargne!L4</f>
        <v/>
      </c>
    </row>
    <row r="14">
      <c r="A14" s="28" t="inlineStr">
        <is>
          <t>Livret A</t>
        </is>
      </c>
      <c r="B14" s="29">
        <f>COUNTIF(Plan_Épargne!$E$3:$E$12,A14)</f>
        <v/>
      </c>
      <c r="D14" s="28">
        <f>Plan_Épargne!B5&amp;" "&amp;Plan_Épargne!C5</f>
        <v/>
      </c>
      <c r="E14" s="30">
        <f>Plan_Épargne!L5</f>
        <v/>
      </c>
      <c r="G14" s="31">
        <f>Plan_Épargne!A5</f>
        <v/>
      </c>
      <c r="H14" s="30">
        <f>Plan_Épargne!L5</f>
        <v/>
      </c>
    </row>
    <row r="15">
      <c r="A15" s="32" t="inlineStr">
        <is>
          <t>Plan d'épargne entreprise (PEE)</t>
        </is>
      </c>
      <c r="B15" s="33">
        <f>COUNTIF(Plan_Épargne!$E$3:$E$12,A15)</f>
        <v/>
      </c>
      <c r="D15" s="32">
        <f>Plan_Épargne!B6&amp;" "&amp;Plan_Épargne!C6</f>
        <v/>
      </c>
      <c r="E15" s="34">
        <f>Plan_Épargne!L6</f>
        <v/>
      </c>
      <c r="G15" s="35">
        <f>Plan_Épargne!A6</f>
        <v/>
      </c>
      <c r="H15" s="34">
        <f>Plan_Épargne!L6</f>
        <v/>
      </c>
    </row>
    <row r="16">
      <c r="A16" s="28" t="inlineStr">
        <is>
          <t>PER</t>
        </is>
      </c>
      <c r="B16" s="29">
        <f>COUNTIF(Plan_Épargne!$E$3:$E$12,A16)</f>
        <v/>
      </c>
      <c r="D16" s="28">
        <f>Plan_Épargne!B7&amp;" "&amp;Plan_Épargne!C7</f>
        <v/>
      </c>
      <c r="E16" s="30">
        <f>Plan_Épargne!L7</f>
        <v/>
      </c>
      <c r="G16" s="31">
        <f>Plan_Épargne!A7</f>
        <v/>
      </c>
      <c r="H16" s="30">
        <f>Plan_Épargne!L7</f>
        <v/>
      </c>
    </row>
    <row r="17">
      <c r="D17" s="32">
        <f>Plan_Épargne!B8&amp;" "&amp;Plan_Épargne!C8</f>
        <v/>
      </c>
      <c r="E17" s="34">
        <f>Plan_Épargne!L8</f>
        <v/>
      </c>
      <c r="G17" s="35">
        <f>Plan_Épargne!A8</f>
        <v/>
      </c>
      <c r="H17" s="34">
        <f>Plan_Épargne!L8</f>
        <v/>
      </c>
    </row>
    <row r="18">
      <c r="D18" s="28">
        <f>Plan_Épargne!B9&amp;" "&amp;Plan_Épargne!C9</f>
        <v/>
      </c>
      <c r="E18" s="30">
        <f>Plan_Épargne!L9</f>
        <v/>
      </c>
      <c r="G18" s="31">
        <f>Plan_Épargne!A9</f>
        <v/>
      </c>
      <c r="H18" s="30">
        <f>Plan_Épargne!L9</f>
        <v/>
      </c>
    </row>
    <row r="19">
      <c r="D19" s="32">
        <f>Plan_Épargne!B10&amp;" "&amp;Plan_Épargne!C10</f>
        <v/>
      </c>
      <c r="E19" s="34">
        <f>Plan_Épargne!L10</f>
        <v/>
      </c>
      <c r="G19" s="35">
        <f>Plan_Épargne!A10</f>
        <v/>
      </c>
      <c r="H19" s="34">
        <f>Plan_Épargne!L10</f>
        <v/>
      </c>
    </row>
    <row r="20">
      <c r="D20" s="28">
        <f>Plan_Épargne!B11&amp;" "&amp;Plan_Épargne!C11</f>
        <v/>
      </c>
      <c r="E20" s="30">
        <f>Plan_Épargne!L11</f>
        <v/>
      </c>
      <c r="G20" s="31">
        <f>Plan_Épargne!A11</f>
        <v/>
      </c>
      <c r="H20" s="30">
        <f>Plan_Épargne!L11</f>
        <v/>
      </c>
    </row>
    <row r="21">
      <c r="D21" s="32">
        <f>Plan_Épargne!B12&amp;" "&amp;Plan_Épargne!C12</f>
        <v/>
      </c>
      <c r="E21" s="34">
        <f>Plan_Épargne!L12</f>
        <v/>
      </c>
      <c r="G21" s="35">
        <f>Plan_Épargne!A12</f>
        <v/>
      </c>
      <c r="H21" s="34">
        <f>Plan_Épargne!L12</f>
        <v/>
      </c>
    </row>
  </sheetData>
  <mergeCells count="7">
    <mergeCell ref="A1:F1"/>
    <mergeCell ref="A3:C3"/>
    <mergeCell ref="A4:C4"/>
    <mergeCell ref="A5:C5"/>
    <mergeCell ref="A6:C6"/>
    <mergeCell ref="A7:C7"/>
    <mergeCell ref="A8:C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30" customWidth="1" min="3" max="3"/>
    <col width="18" customWidth="1" min="4" max="4"/>
    <col width="16" customWidth="1" min="5" max="5"/>
    <col width="38" customWidth="1" min="6" max="6"/>
  </cols>
  <sheetData>
    <row r="1" ht="26" customHeight="1">
      <c r="A1" s="21" t="inlineStr">
        <is>
          <t>RÉFÉRENTIELS DES PLANS D'ÉPARGNE</t>
        </is>
      </c>
    </row>
    <row r="2">
      <c r="A2" s="2" t="inlineStr">
        <is>
          <t>Code plan</t>
        </is>
      </c>
      <c r="B2" s="2" t="inlineStr">
        <is>
          <t>Type de plan</t>
        </is>
      </c>
      <c r="C2" s="2" t="inlineStr">
        <is>
          <t>Support / placement</t>
        </is>
      </c>
      <c r="D2" s="2" t="inlineStr">
        <is>
          <t>Rendement cible (%)</t>
        </is>
      </c>
      <c r="E2" s="2" t="inlineStr">
        <is>
          <t>Frais moyens (%)</t>
        </is>
      </c>
      <c r="F2" s="2" t="inlineStr">
        <is>
          <t>Fiscalité / remarque</t>
        </is>
      </c>
    </row>
    <row r="3">
      <c r="A3" s="9" t="inlineStr">
        <is>
          <t>PEA1</t>
        </is>
      </c>
      <c r="B3" s="4" t="inlineStr">
        <is>
          <t>PEA</t>
        </is>
      </c>
      <c r="C3" s="4" t="inlineStr">
        <is>
          <t>Actions européennes</t>
        </is>
      </c>
      <c r="D3" s="36" t="n">
        <v>0.065</v>
      </c>
      <c r="E3" s="36" t="n">
        <v>0.005</v>
      </c>
      <c r="F3" s="4" t="inlineStr">
        <is>
          <t>Exonération d'IR après 5 ans</t>
        </is>
      </c>
    </row>
    <row r="4">
      <c r="A4" s="13" t="inlineStr">
        <is>
          <t>AV1</t>
        </is>
      </c>
      <c r="B4" s="11" t="inlineStr">
        <is>
          <t>Assurance-vie</t>
        </is>
      </c>
      <c r="C4" s="11" t="inlineStr">
        <is>
          <t>Fonds euro + unités de compte</t>
        </is>
      </c>
      <c r="D4" s="37" t="n">
        <v>0.04</v>
      </c>
      <c r="E4" s="37" t="n">
        <v>0.008</v>
      </c>
      <c r="F4" s="11" t="inlineStr">
        <is>
          <t>Abattement fiscal après 8 ans</t>
        </is>
      </c>
    </row>
    <row r="5">
      <c r="A5" s="9" t="inlineStr">
        <is>
          <t>LA1</t>
        </is>
      </c>
      <c r="B5" s="4" t="inlineStr">
        <is>
          <t>Livret A</t>
        </is>
      </c>
      <c r="C5" s="4" t="inlineStr">
        <is>
          <t>Épargne réglementée</t>
        </is>
      </c>
      <c r="D5" s="36" t="n">
        <v>0.03</v>
      </c>
      <c r="E5" s="36" t="n">
        <v>0</v>
      </c>
      <c r="F5" s="4" t="inlineStr">
        <is>
          <t>Totalement exonéré d'impôt</t>
        </is>
      </c>
    </row>
    <row r="6">
      <c r="A6" s="13" t="inlineStr">
        <is>
          <t>PEE1</t>
        </is>
      </c>
      <c r="B6" s="11" t="inlineStr">
        <is>
          <t>Plan d'épargne entreprise (PEE)</t>
        </is>
      </c>
      <c r="C6" s="11" t="inlineStr">
        <is>
          <t>Fonds diversifié</t>
        </is>
      </c>
      <c r="D6" s="37" t="n">
        <v>0.05</v>
      </c>
      <c r="E6" s="37" t="n">
        <v>0.01</v>
      </c>
      <c r="F6" s="11" t="inlineStr">
        <is>
          <t>Blocage 5 ans sauf déblocage anticipé</t>
        </is>
      </c>
    </row>
    <row r="7">
      <c r="A7" s="9" t="inlineStr">
        <is>
          <t>PER1</t>
        </is>
      </c>
      <c r="B7" s="4" t="inlineStr">
        <is>
          <t>PER</t>
        </is>
      </c>
      <c r="C7" s="4" t="inlineStr">
        <is>
          <t>Fonds profilés selon horizon</t>
        </is>
      </c>
      <c r="D7" s="36" t="n">
        <v>0.055</v>
      </c>
      <c r="E7" s="36" t="n">
        <v>0.012</v>
      </c>
      <c r="F7" s="4" t="inlineStr">
        <is>
          <t>Déduction fiscale à l'entrée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 ht="26" customHeight="1">
      <c r="A1" s="21" t="inlineStr">
        <is>
          <t>MODE D'EMPLOI — PLAN D'ÉPARGNE</t>
        </is>
      </c>
    </row>
    <row r="3">
      <c r="A3" s="38" t="inlineStr">
        <is>
          <t>1. Saisir un nouveau plan</t>
        </is>
      </c>
    </row>
    <row r="4" ht="55" customHeight="1">
      <c r="A4" s="39" t="inlineStr">
        <is>
          <t>Dans la feuille 'Plan_Épargne', ajoutez une nouvelle ligne sous la dernière ligne existante. Renseignez la date, le prénom, le nom, la ville, le type de plan et le code plan (liste déroulante). Le support/placement se remplit automatiquement via une recherche (VLOOKUP) dans la feuille 'Référentiels'.</t>
        </is>
      </c>
    </row>
    <row r="6">
      <c r="A6" s="38" t="inlineStr">
        <is>
          <t>2. Colonnes de saisie</t>
        </is>
      </c>
    </row>
    <row r="7" ht="55" customHeight="1">
      <c r="A7" s="39" t="inlineStr">
        <is>
          <t>Les cellules à fond jaune pâle (#FFFBEB) sont à saisir manuellement : code plan, versement initial, versement mensuel, rendement estimé, frais annuels et objectif d'épargne. Les autres colonnes sont calculées automatiquement.</t>
        </is>
      </c>
    </row>
    <row r="9">
      <c r="A9" s="38" t="inlineStr">
        <is>
          <t>3. Signification des statuts</t>
        </is>
      </c>
    </row>
    <row r="10" ht="55" customHeight="1">
      <c r="A10" s="39" t="inlineStr">
        <is>
          <t>'Atteint' (fond vert) signifie que la valeur actuelle du plan a atteint ou dépassé l'objectif d'épargne fixé. 'En cours' (fond rouge) signifie que l'objectif n'est pas encore atteint.</t>
        </is>
      </c>
    </row>
    <row r="12">
      <c r="A12" s="38" t="inlineStr">
        <is>
          <t>4. Formats de dates et de montants</t>
        </is>
      </c>
    </row>
    <row r="13" ht="55" customHeight="1">
      <c r="A13" s="39" t="inlineStr">
        <is>
          <t>Toutes les dates sont au format JJ/MM/AAAA (ex : 15/01/2026). Les montants sont affichés en euros avec le format français 1 234,56 €. Les pourcentages sont affichés avec une virgule décimale, ex : 6,50%.</t>
        </is>
      </c>
    </row>
    <row r="15">
      <c r="A15" s="38" t="inlineStr">
        <is>
          <t>5. Légende des couleurs</t>
        </is>
      </c>
    </row>
    <row r="16" ht="55" customHeight="1">
      <c r="A16" s="39" t="inlineStr">
        <is>
          <t>Fond bleu foncé (#1E293B) : en-têtes de tableau. Fond jaune pâle (#FFFBEB) : cellules à saisir. Texte vert (#16A34A) : gain positif ou plan atteint. Texte rouge (#DC2626) : perte ou objectif non atteint.</t>
        </is>
      </c>
    </row>
    <row r="18">
      <c r="A18" s="38" t="inlineStr">
        <is>
          <t>6. Conseils sur les objectifs d'épargne</t>
        </is>
      </c>
    </row>
    <row r="19" ht="55" customHeight="1">
      <c r="A19" s="39" t="inlineStr">
        <is>
          <t>Fixez un objectif réaliste en fonction de votre horizon de placement. Suivez mensuellement l'écart à l'objectif (colonne 'Écart à l'objectif') pour ajuster vos versements si nécessaire. Un rendement et des frais annuels cohérents avec le référentiel du plan permettent une projection plus fiable.</t>
        </is>
      </c>
    </row>
    <row r="21">
      <c r="A21" s="38" t="inlineStr">
        <is>
          <t>7. Tableau de bord</t>
        </is>
      </c>
    </row>
    <row r="22" ht="55" customHeight="1">
      <c r="A22" s="39" t="inlineStr">
        <is>
          <t>La feuille 'Synthèse' regroupe les indicateurs clés (encours total, gain total, rendement moyen, part des plans atteints) ainsi que trois graphiques : histogramme par épargnant, camembert par type de plan et courbe d'évolution du capital dans le temps.</t>
        </is>
      </c>
    </row>
  </sheetData>
  <mergeCells count="15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5:D15"/>
    <mergeCell ref="A16:D16"/>
    <mergeCell ref="A18:D18"/>
    <mergeCell ref="A19:D19"/>
    <mergeCell ref="A21:D21"/>
    <mergeCell ref="A22:D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2026-07-01T12:03:28Z</dcterms:created>
  <dcterms:modified xmlns:dcterms="http://purl.org/dc/terms/" xmlns:xsi="http://www.w3.org/2001/XMLSchema-instance" xsi:type="dcterms:W3CDTF">2026-07-01T12:03:28Z</dcterms:modified>
</cp:coreProperties>
</file>