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_Ménage" sheetId="1" state="visible" r:id="rId1"/>
    <sheet xmlns:r="http://schemas.openxmlformats.org/officeDocument/2006/relationships" name="Référentiel_Tarifs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Mode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HH:MM"/>
    <numFmt numFmtId="166" formatCode="# ##0.00 €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1E293B"/>
      <sz val="11"/>
    </font>
    <font>
      <name val="Calibri"/>
      <b val="1"/>
      <color rgb="0016A34A"/>
      <sz val="11"/>
    </font>
    <font>
      <name val="Calibri"/>
      <color rgb="001E293B"/>
      <sz val="1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0F172A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2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2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/>
    </xf>
    <xf numFmtId="0" fontId="0" fillId="5" borderId="1" pivotButton="0" quotePrefix="0" xfId="0"/>
    <xf numFmtId="2" fontId="2" fillId="5" borderId="1" applyAlignment="1" pivotButton="0" quotePrefix="0" xfId="0">
      <alignment horizontal="center"/>
    </xf>
    <xf numFmtId="166" fontId="2" fillId="5" borderId="1" applyAlignment="1" pivotButton="0" quotePrefix="0" xfId="0">
      <alignment horizontal="center"/>
    </xf>
    <xf numFmtId="0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0" fontId="3" fillId="0" borderId="1" pivotButton="0" quotePrefix="0" xfId="0"/>
    <xf numFmtId="166" fontId="4" fillId="0" borderId="1" pivotButton="0" quotePrefix="0" xfId="0"/>
    <xf numFmtId="166" fontId="3" fillId="0" borderId="1" pivotButton="0" quotePrefix="0" xfId="0"/>
    <xf numFmtId="0" fontId="2" fillId="6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9" fontId="4" fillId="4" borderId="1" applyAlignment="1" pivotButton="0" quotePrefix="0" xfId="0">
      <alignment horizontal="center" vertical="center"/>
    </xf>
    <xf numFmtId="2" fontId="4" fillId="3" borderId="1" applyAlignment="1" pivotButton="0" quotePrefix="0" xfId="0">
      <alignment horizontal="center" vertical="center"/>
    </xf>
    <xf numFmtId="166" fontId="4" fillId="4" borderId="1" applyAlignment="1" pivotButton="0" quotePrefix="0" xfId="0">
      <alignment horizontal="center" vertical="center"/>
    </xf>
    <xf numFmtId="166" fontId="4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6A34A"/>
        </patternFill>
      </fill>
    </dxf>
    <dxf>
      <font>
        <b val="1"/>
        <color rgb="00FFFFFF"/>
      </font>
      <fill>
        <patternFill patternType="solid">
          <fgColor rgb="00F97316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Interventions par ville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'Synthèse'!H3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'Synthèse'!$G$4:$G$13</f>
            </numRef>
          </cat>
          <val>
            <numRef>
              <f>'Synthèse'!$H$4:$H$13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Ville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'Synthèse'!E3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'Synthèse'!$D$4:$D$7</f>
            </numRef>
          </cat>
          <val>
            <numRef>
              <f>'Synthèse'!$E$4:$E$7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0" customWidth="1" min="3" max="3"/>
    <col width="14" customWidth="1" min="4" max="4"/>
    <col width="22" customWidth="1" min="5" max="5"/>
    <col width="18" customWidth="1" min="6" max="6"/>
    <col width="14" customWidth="1" min="7" max="7"/>
    <col width="13" customWidth="1" min="8" max="8"/>
    <col width="13" customWidth="1" min="9" max="9"/>
    <col width="12" customWidth="1" min="10" max="10"/>
    <col width="16" customWidth="1" min="11" max="11"/>
    <col width="16" customWidth="1" min="12" max="12"/>
    <col width="16" customWidth="1" min="13" max="13"/>
    <col width="12" customWidth="1" min="14" max="14"/>
    <col width="12" customWidth="1" min="15" max="15"/>
    <col width="25" customWidth="1" min="16" max="16"/>
  </cols>
  <sheetData>
    <row r="1" ht="30" customHeight="1">
      <c r="A1" s="1" t="inlineStr">
        <is>
          <t>📋 PLANNING DE MÉNAGE — 2026</t>
        </is>
      </c>
    </row>
    <row r="2" ht="22" customHeight="1">
      <c r="A2" s="2" t="inlineStr">
        <is>
          <t>Date</t>
        </is>
      </c>
      <c r="B2" s="2" t="inlineStr">
        <is>
          <t>Jour</t>
        </is>
      </c>
      <c r="C2" s="2" t="inlineStr">
        <is>
          <t>Site / Client</t>
        </is>
      </c>
      <c r="D2" s="2" t="inlineStr">
        <is>
          <t>Ville</t>
        </is>
      </c>
      <c r="E2" s="2" t="inlineStr">
        <is>
          <t>Type d'intervention</t>
        </is>
      </c>
      <c r="F2" s="2" t="inlineStr">
        <is>
          <t>Zone</t>
        </is>
      </c>
      <c r="G2" s="2" t="inlineStr">
        <is>
          <t>Intervenant</t>
        </is>
      </c>
      <c r="H2" s="2" t="inlineStr">
        <is>
          <t>Heure début</t>
        </is>
      </c>
      <c r="I2" s="2" t="inlineStr">
        <is>
          <t>Heure fin</t>
        </is>
      </c>
      <c r="J2" s="2" t="inlineStr">
        <is>
          <t>Durée (h)</t>
        </is>
      </c>
      <c r="K2" s="2" t="inlineStr">
        <is>
          <t>Heures prévues (h)</t>
        </is>
      </c>
      <c r="L2" s="2" t="inlineStr">
        <is>
          <t>Taux horaire (€)</t>
        </is>
      </c>
      <c r="M2" s="2" t="inlineStr">
        <is>
          <t>Coût estimé (€)</t>
        </is>
      </c>
      <c r="N2" s="2" t="inlineStr">
        <is>
          <t>Statut</t>
        </is>
      </c>
      <c r="O2" s="2" t="inlineStr">
        <is>
          <t>Priorité</t>
        </is>
      </c>
      <c r="P2" s="2" t="inlineStr">
        <is>
          <t>Observations</t>
        </is>
      </c>
    </row>
    <row r="3" ht="18" customHeight="1">
      <c r="A3" s="3" t="inlineStr">
        <is>
          <t>07/01/2026</t>
        </is>
      </c>
      <c r="B3" s="4" t="inlineStr">
        <is>
          <t>Mercredi</t>
        </is>
      </c>
      <c r="C3" s="4" t="inlineStr">
        <is>
          <t>Tour Montparnasse</t>
        </is>
      </c>
      <c r="D3" s="4" t="inlineStr">
        <is>
          <t>Paris</t>
        </is>
      </c>
      <c r="E3" s="4" t="inlineStr">
        <is>
          <t>Entretien courant</t>
        </is>
      </c>
      <c r="F3" s="4" t="inlineStr">
        <is>
          <t>Bureaux</t>
        </is>
      </c>
      <c r="G3" s="4" t="inlineStr">
        <is>
          <t>Marie</t>
        </is>
      </c>
      <c r="H3" s="5" t="n">
        <v>0.3333333333333333</v>
      </c>
      <c r="I3" s="5" t="n">
        <v>0.5</v>
      </c>
      <c r="J3" s="6">
        <f>(I3-H3)*24</f>
        <v/>
      </c>
      <c r="K3" s="4" t="n">
        <v>4</v>
      </c>
      <c r="L3" s="7">
        <f>IFERROR(VLOOKUP(G3,Référentiel_Tarifs!$A:$C,3,0),"Tarif manquant")</f>
        <v/>
      </c>
      <c r="M3" s="7">
        <f>IFERROR(J3*L3,0)</f>
        <v/>
      </c>
      <c r="N3" s="4" t="inlineStr">
        <is>
          <t>Réalisé</t>
        </is>
      </c>
      <c r="O3" s="4" t="inlineStr">
        <is>
          <t>Haute</t>
        </is>
      </c>
      <c r="P3" s="4" t="inlineStr">
        <is>
          <t>RAS</t>
        </is>
      </c>
    </row>
    <row r="4" ht="18" customHeight="1">
      <c r="A4" s="8" t="inlineStr">
        <is>
          <t>12/01/2026</t>
        </is>
      </c>
      <c r="B4" s="9" t="inlineStr">
        <is>
          <t>Lundi</t>
        </is>
      </c>
      <c r="C4" s="9" t="inlineStr">
        <is>
          <t>Centre La Part-Dieu</t>
        </is>
      </c>
      <c r="D4" s="9" t="inlineStr">
        <is>
          <t>Lyon</t>
        </is>
      </c>
      <c r="E4" s="9" t="inlineStr">
        <is>
          <t>Sanitaires/Cuisine</t>
        </is>
      </c>
      <c r="F4" s="9" t="inlineStr">
        <is>
          <t>Sanitaires</t>
        </is>
      </c>
      <c r="G4" s="9" t="inlineStr">
        <is>
          <t>Julien</t>
        </is>
      </c>
      <c r="H4" s="10" t="n">
        <v>0.2708333333333333</v>
      </c>
      <c r="I4" s="10" t="n">
        <v>0.4375</v>
      </c>
      <c r="J4" s="11">
        <f>(I4-H4)*24</f>
        <v/>
      </c>
      <c r="K4" s="9" t="n">
        <v>4</v>
      </c>
      <c r="L4" s="12">
        <f>IFERROR(VLOOKUP(G4,Référentiel_Tarifs!$A:$C,3,0),"Tarif manquant")</f>
        <v/>
      </c>
      <c r="M4" s="12">
        <f>IFERROR(J4*L4,0)</f>
        <v/>
      </c>
      <c r="N4" s="9" t="inlineStr">
        <is>
          <t>Réalisé</t>
        </is>
      </c>
      <c r="O4" s="9" t="inlineStr">
        <is>
          <t>Haute</t>
        </is>
      </c>
      <c r="P4" s="9" t="inlineStr">
        <is>
          <t>Produits rechargés</t>
        </is>
      </c>
    </row>
    <row r="5" ht="18" customHeight="1">
      <c r="A5" s="3" t="inlineStr">
        <is>
          <t>14/01/2026</t>
        </is>
      </c>
      <c r="B5" s="4" t="inlineStr">
        <is>
          <t>Mercredi</t>
        </is>
      </c>
      <c r="C5" s="4" t="inlineStr">
        <is>
          <t>Résidence Prado</t>
        </is>
      </c>
      <c r="D5" s="4" t="inlineStr">
        <is>
          <t>Marseille</t>
        </is>
      </c>
      <c r="E5" s="4" t="inlineStr">
        <is>
          <t>Grand ménage</t>
        </is>
      </c>
      <c r="F5" s="4" t="inlineStr">
        <is>
          <t>Parties communes</t>
        </is>
      </c>
      <c r="G5" s="4" t="inlineStr">
        <is>
          <t>Sophie</t>
        </is>
      </c>
      <c r="H5" s="5" t="n">
        <v>0.2916666666666667</v>
      </c>
      <c r="I5" s="5" t="n">
        <v>0.5416666666666666</v>
      </c>
      <c r="J5" s="6">
        <f>(I5-H5)*24</f>
        <v/>
      </c>
      <c r="K5" s="4" t="n">
        <v>5</v>
      </c>
      <c r="L5" s="7">
        <f>IFERROR(VLOOKUP(G5,Référentiel_Tarifs!$A:$C,3,0),"Tarif manquant")</f>
        <v/>
      </c>
      <c r="M5" s="7">
        <f>IFERROR(J5*L5,0)</f>
        <v/>
      </c>
      <c r="N5" s="4" t="inlineStr">
        <is>
          <t>Réalisé</t>
        </is>
      </c>
      <c r="O5" s="4" t="inlineStr">
        <is>
          <t>Haute</t>
        </is>
      </c>
      <c r="P5" s="4" t="inlineStr">
        <is>
          <t>Décapage sol effectué</t>
        </is>
      </c>
    </row>
    <row r="6" ht="18" customHeight="1">
      <c r="A6" s="8" t="inlineStr">
        <is>
          <t>19/01/2026</t>
        </is>
      </c>
      <c r="B6" s="9" t="inlineStr">
        <is>
          <t>Lundi</t>
        </is>
      </c>
      <c r="C6" s="9" t="inlineStr">
        <is>
          <t>Immeuble Capitole</t>
        </is>
      </c>
      <c r="D6" s="9" t="inlineStr">
        <is>
          <t>Toulouse</t>
        </is>
      </c>
      <c r="E6" s="9" t="inlineStr">
        <is>
          <t>Vitrerie</t>
        </is>
      </c>
      <c r="F6" s="9" t="inlineStr">
        <is>
          <t>Vitres</t>
        </is>
      </c>
      <c r="G6" s="9" t="inlineStr">
        <is>
          <t>Thomas</t>
        </is>
      </c>
      <c r="H6" s="10" t="n">
        <v>0.375</v>
      </c>
      <c r="I6" s="10" t="n">
        <v>0.5208333333333334</v>
      </c>
      <c r="J6" s="11">
        <f>(I6-H6)*24</f>
        <v/>
      </c>
      <c r="K6" s="9" t="n">
        <v>3</v>
      </c>
      <c r="L6" s="12">
        <f>IFERROR(VLOOKUP(G6,Référentiel_Tarifs!$A:$C,3,0),"Tarif manquant")</f>
        <v/>
      </c>
      <c r="M6" s="12">
        <f>IFERROR(J6*L6,0)</f>
        <v/>
      </c>
      <c r="N6" s="9" t="inlineStr">
        <is>
          <t>Réalisé</t>
        </is>
      </c>
      <c r="O6" s="9" t="inlineStr">
        <is>
          <t>Moyenne</t>
        </is>
      </c>
      <c r="P6" s="9" t="inlineStr">
        <is>
          <t>Nacelle utilisée</t>
        </is>
      </c>
    </row>
    <row r="7" ht="18" customHeight="1">
      <c r="A7" s="3" t="inlineStr">
        <is>
          <t>21/01/2026</t>
        </is>
      </c>
      <c r="B7" s="4" t="inlineStr">
        <is>
          <t>Mercredi</t>
        </is>
      </c>
      <c r="C7" s="4" t="inlineStr">
        <is>
          <t>Espace Quinconces</t>
        </is>
      </c>
      <c r="D7" s="4" t="inlineStr">
        <is>
          <t>Bordeaux</t>
        </is>
      </c>
      <c r="E7" s="4" t="inlineStr">
        <is>
          <t>Entretien courant</t>
        </is>
      </c>
      <c r="F7" s="4" t="inlineStr">
        <is>
          <t>Parties communes</t>
        </is>
      </c>
      <c r="G7" s="4" t="inlineStr">
        <is>
          <t>Camille</t>
        </is>
      </c>
      <c r="H7" s="5" t="n">
        <v>0.3125</v>
      </c>
      <c r="I7" s="5" t="n">
        <v>0.4791666666666667</v>
      </c>
      <c r="J7" s="6">
        <f>(I7-H7)*24</f>
        <v/>
      </c>
      <c r="K7" s="4" t="n">
        <v>4</v>
      </c>
      <c r="L7" s="7">
        <f>IFERROR(VLOOKUP(G7,Référentiel_Tarifs!$A:$C,3,0),"Tarif manquant")</f>
        <v/>
      </c>
      <c r="M7" s="7">
        <f>IFERROR(J7*L7,0)</f>
        <v/>
      </c>
      <c r="N7" s="4" t="inlineStr">
        <is>
          <t>Reporté</t>
        </is>
      </c>
      <c r="O7" s="4" t="inlineStr">
        <is>
          <t>Moyenne</t>
        </is>
      </c>
      <c r="P7" s="4" t="inlineStr">
        <is>
          <t>Reporté — matériel manquant</t>
        </is>
      </c>
    </row>
    <row r="8" ht="18" customHeight="1">
      <c r="A8" s="8" t="inlineStr">
        <is>
          <t>26/01/2026</t>
        </is>
      </c>
      <c r="B8" s="9" t="inlineStr">
        <is>
          <t>Lundi</t>
        </is>
      </c>
      <c r="C8" s="9" t="inlineStr">
        <is>
          <t>Euralille</t>
        </is>
      </c>
      <c r="D8" s="9" t="inlineStr">
        <is>
          <t>Lille</t>
        </is>
      </c>
      <c r="E8" s="9" t="inlineStr">
        <is>
          <t>Entretien courant</t>
        </is>
      </c>
      <c r="F8" s="9" t="inlineStr">
        <is>
          <t>Bureaux</t>
        </is>
      </c>
      <c r="G8" s="9" t="inlineStr">
        <is>
          <t>Nicolas</t>
        </is>
      </c>
      <c r="H8" s="10" t="n">
        <v>0.25</v>
      </c>
      <c r="I8" s="10" t="n">
        <v>0.4166666666666667</v>
      </c>
      <c r="J8" s="11">
        <f>(I8-H8)*24</f>
        <v/>
      </c>
      <c r="K8" s="9" t="n">
        <v>4</v>
      </c>
      <c r="L8" s="12">
        <f>IFERROR(VLOOKUP(G8,Référentiel_Tarifs!$A:$C,3,0),"Tarif manquant")</f>
        <v/>
      </c>
      <c r="M8" s="12">
        <f>IFERROR(J8*L8,0)</f>
        <v/>
      </c>
      <c r="N8" s="9" t="inlineStr">
        <is>
          <t>Prévu</t>
        </is>
      </c>
      <c r="O8" s="9" t="inlineStr">
        <is>
          <t>Basse</t>
        </is>
      </c>
      <c r="P8" s="9" t="inlineStr"/>
    </row>
    <row r="9" ht="18" customHeight="1">
      <c r="A9" s="3" t="inlineStr">
        <is>
          <t>28/01/2026</t>
        </is>
      </c>
      <c r="B9" s="4" t="inlineStr">
        <is>
          <t>Mercredi</t>
        </is>
      </c>
      <c r="C9" s="4" t="inlineStr">
        <is>
          <t>Chantier Erdre</t>
        </is>
      </c>
      <c r="D9" s="4" t="inlineStr">
        <is>
          <t>Nantes</t>
        </is>
      </c>
      <c r="E9" s="4" t="inlineStr">
        <is>
          <t>Fin de chantier</t>
        </is>
      </c>
      <c r="F9" s="4" t="inlineStr">
        <is>
          <t>Toutes zones</t>
        </is>
      </c>
      <c r="G9" s="4" t="inlineStr">
        <is>
          <t>Léa</t>
        </is>
      </c>
      <c r="H9" s="5" t="n">
        <v>0.2916666666666667</v>
      </c>
      <c r="I9" s="5" t="n">
        <v>0.625</v>
      </c>
      <c r="J9" s="6">
        <f>(I9-H9)*24</f>
        <v/>
      </c>
      <c r="K9" s="4" t="n">
        <v>7</v>
      </c>
      <c r="L9" s="7">
        <f>IFERROR(VLOOKUP(G9,Référentiel_Tarifs!$A:$C,3,0),"Tarif manquant")</f>
        <v/>
      </c>
      <c r="M9" s="7">
        <f>IFERROR(J9*L9,0)</f>
        <v/>
      </c>
      <c r="N9" s="4" t="inlineStr">
        <is>
          <t>Réalisé</t>
        </is>
      </c>
      <c r="O9" s="4" t="inlineStr">
        <is>
          <t>Haute</t>
        </is>
      </c>
      <c r="P9" s="4" t="inlineStr">
        <is>
          <t>Évacuation déchets incluse</t>
        </is>
      </c>
    </row>
    <row r="10" ht="18" customHeight="1">
      <c r="A10" s="8" t="inlineStr">
        <is>
          <t>02/02/2026</t>
        </is>
      </c>
      <c r="B10" s="9" t="inlineStr">
        <is>
          <t>Lundi</t>
        </is>
      </c>
      <c r="C10" s="9" t="inlineStr">
        <is>
          <t>Gare Centrale</t>
        </is>
      </c>
      <c r="D10" s="9" t="inlineStr">
        <is>
          <t>Strasbourg</t>
        </is>
      </c>
      <c r="E10" s="9" t="inlineStr">
        <is>
          <t>Vitrerie</t>
        </is>
      </c>
      <c r="F10" s="9" t="inlineStr">
        <is>
          <t>Vitres</t>
        </is>
      </c>
      <c r="G10" s="9" t="inlineStr">
        <is>
          <t>Antoine</t>
        </is>
      </c>
      <c r="H10" s="10" t="n">
        <v>0.2291666666666667</v>
      </c>
      <c r="I10" s="10" t="n">
        <v>0.3958333333333333</v>
      </c>
      <c r="J10" s="11">
        <f>(I10-H10)*24</f>
        <v/>
      </c>
      <c r="K10" s="9" t="n">
        <v>4</v>
      </c>
      <c r="L10" s="12">
        <f>IFERROR(VLOOKUP(G10,Référentiel_Tarifs!$A:$C,3,0),"Tarif manquant")</f>
        <v/>
      </c>
      <c r="M10" s="12">
        <f>IFERROR(J10*L10,0)</f>
        <v/>
      </c>
      <c r="N10" s="9" t="inlineStr">
        <is>
          <t>Reporté</t>
        </is>
      </c>
      <c r="O10" s="9" t="inlineStr">
        <is>
          <t>Haute</t>
        </is>
      </c>
      <c r="P10" s="9" t="inlineStr">
        <is>
          <t>Intempéries — reporté</t>
        </is>
      </c>
    </row>
    <row r="11" ht="18" customHeight="1">
      <c r="A11" s="3" t="inlineStr">
        <is>
          <t>04/02/2026</t>
        </is>
      </c>
      <c r="B11" s="4" t="inlineStr">
        <is>
          <t>Mercredi</t>
        </is>
      </c>
      <c r="C11" s="4" t="inlineStr">
        <is>
          <t>Campus Rennes 2</t>
        </is>
      </c>
      <c r="D11" s="4" t="inlineStr">
        <is>
          <t>Rennes</t>
        </is>
      </c>
      <c r="E11" s="4" t="inlineStr">
        <is>
          <t>Sanitaires/Cuisine</t>
        </is>
      </c>
      <c r="F11" s="4" t="inlineStr">
        <is>
          <t>Sanitaires</t>
        </is>
      </c>
      <c r="G11" s="4" t="inlineStr">
        <is>
          <t>Chloé</t>
        </is>
      </c>
      <c r="H11" s="5" t="n">
        <v>0.3333333333333333</v>
      </c>
      <c r="I11" s="5" t="n">
        <v>0.4583333333333333</v>
      </c>
      <c r="J11" s="6">
        <f>(I11-H11)*24</f>
        <v/>
      </c>
      <c r="K11" s="4" t="n">
        <v>3</v>
      </c>
      <c r="L11" s="7">
        <f>IFERROR(VLOOKUP(G11,Référentiel_Tarifs!$A:$C,3,0),"Tarif manquant")</f>
        <v/>
      </c>
      <c r="M11" s="7">
        <f>IFERROR(J11*L11,0)</f>
        <v/>
      </c>
      <c r="N11" s="4" t="inlineStr">
        <is>
          <t>Prévu</t>
        </is>
      </c>
      <c r="O11" s="4" t="inlineStr">
        <is>
          <t>Moyenne</t>
        </is>
      </c>
      <c r="P11" s="4" t="inlineStr"/>
    </row>
    <row r="12" ht="18" customHeight="1">
      <c r="A12" s="8" t="inlineStr">
        <is>
          <t>09/02/2026</t>
        </is>
      </c>
      <c r="B12" s="9" t="inlineStr">
        <is>
          <t>Lundi</t>
        </is>
      </c>
      <c r="C12" s="9" t="inlineStr">
        <is>
          <t>Polygone Méditerr.</t>
        </is>
      </c>
      <c r="D12" s="9" t="inlineStr">
        <is>
          <t>Montpellier</t>
        </is>
      </c>
      <c r="E12" s="9" t="inlineStr">
        <is>
          <t>Entretien courant</t>
        </is>
      </c>
      <c r="F12" s="9" t="inlineStr">
        <is>
          <t>Bureaux</t>
        </is>
      </c>
      <c r="G12" s="9" t="inlineStr">
        <is>
          <t>Maxime</t>
        </is>
      </c>
      <c r="H12" s="10" t="n">
        <v>0.2916666666666667</v>
      </c>
      <c r="I12" s="10" t="n">
        <v>0.4375</v>
      </c>
      <c r="J12" s="11">
        <f>(I12-H12)*24</f>
        <v/>
      </c>
      <c r="K12" s="9" t="n">
        <v>3.5</v>
      </c>
      <c r="L12" s="12">
        <f>IFERROR(VLOOKUP(G12,Référentiel_Tarifs!$A:$C,3,0),"Tarif manquant")</f>
        <v/>
      </c>
      <c r="M12" s="12">
        <f>IFERROR(J12*L12,0)</f>
        <v/>
      </c>
      <c r="N12" s="9" t="inlineStr">
        <is>
          <t>Prévu</t>
        </is>
      </c>
      <c r="O12" s="9" t="inlineStr">
        <is>
          <t>Basse</t>
        </is>
      </c>
      <c r="P12" s="9" t="inlineStr"/>
    </row>
    <row r="13">
      <c r="A13" s="13" t="inlineStr">
        <is>
          <t>TOTAUX</t>
        </is>
      </c>
      <c r="B13" s="14" t="n"/>
      <c r="C13" s="14" t="n"/>
      <c r="D13" s="14" t="n"/>
      <c r="E13" s="14" t="n"/>
      <c r="F13" s="14" t="n"/>
      <c r="G13" s="14" t="n"/>
      <c r="H13" s="14" t="n"/>
      <c r="I13" s="14" t="n"/>
      <c r="J13" s="15">
        <f>SUM(J3:J12)</f>
        <v/>
      </c>
      <c r="K13" s="14" t="n"/>
      <c r="L13" s="14" t="n"/>
      <c r="M13" s="16">
        <f>SUM(M3:M12)</f>
        <v/>
      </c>
      <c r="N13" s="14" t="n"/>
      <c r="O13" s="14" t="n"/>
      <c r="P13" s="14" t="n"/>
    </row>
  </sheetData>
  <mergeCells count="1">
    <mergeCell ref="A1:P1"/>
  </mergeCells>
  <conditionalFormatting sqref="N3:N12">
    <cfRule type="expression" priority="1" dxfId="0" stopIfTrue="0">
      <formula>$N3="Réalisé"</formula>
    </cfRule>
    <cfRule type="expression" priority="2" dxfId="1" stopIfTrue="0">
      <formula>$N3="Reporté"</formula>
    </cfRule>
    <cfRule type="expression" priority="3" dxfId="2" stopIfTrue="0">
      <formula>$N3="Annulé"</formula>
    </cfRule>
  </conditionalFormatting>
  <conditionalFormatting sqref="J3:J12">
    <cfRule type="expression" priority="4" dxfId="2" stopIfTrue="0">
      <formula>$J3&gt;$K3</formula>
    </cfRule>
  </conditionalFormatting>
  <dataValidations count="2">
    <dataValidation sqref="N3:N100" showErrorMessage="1" showInputMessage="1" allowBlank="1" type="list">
      <formula1>"Prévu,Réalisé,Reporté,Annulé"</formula1>
    </dataValidation>
    <dataValidation sqref="O3:O100" showErrorMessage="1" showInputMessage="1" allowBlank="1" type="list">
      <formula1>"Haute,Moyenne,Basse"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22" customWidth="1" min="4" max="4"/>
    <col width="16" customWidth="1" min="5" max="5"/>
  </cols>
  <sheetData>
    <row r="1" ht="30" customHeight="1">
      <c r="A1" s="1" t="inlineStr">
        <is>
          <t>💼 RÉFÉRENTIEL TARIFS INTERVENANTS — 2026</t>
        </is>
      </c>
    </row>
    <row r="2" ht="22" customHeight="1">
      <c r="A2" s="2" t="inlineStr">
        <is>
          <t>Intervenant</t>
        </is>
      </c>
      <c r="B2" s="2" t="inlineStr">
        <is>
          <t>Ville principale</t>
        </is>
      </c>
      <c r="C2" s="2" t="inlineStr">
        <is>
          <t>Taux horaire (€)</t>
        </is>
      </c>
      <c r="D2" s="2" t="inlineStr">
        <is>
          <t>Type de contrat</t>
        </is>
      </c>
      <c r="E2" s="2" t="inlineStr">
        <is>
          <t>Disponibilité</t>
        </is>
      </c>
    </row>
    <row r="3" ht="18" customHeight="1">
      <c r="A3" s="17" t="inlineStr">
        <is>
          <t>Marie</t>
        </is>
      </c>
      <c r="B3" s="17" t="inlineStr">
        <is>
          <t>Paris</t>
        </is>
      </c>
      <c r="C3" s="18" t="n">
        <v>22.5</v>
      </c>
      <c r="D3" s="17" t="inlineStr">
        <is>
          <t>Salariée</t>
        </is>
      </c>
      <c r="E3" s="17" t="inlineStr">
        <is>
          <t>Matin</t>
        </is>
      </c>
    </row>
    <row r="4" ht="18" customHeight="1">
      <c r="A4" s="19" t="inlineStr">
        <is>
          <t>Julien</t>
        </is>
      </c>
      <c r="B4" s="19" t="inlineStr">
        <is>
          <t>Lyon</t>
        </is>
      </c>
      <c r="C4" s="20" t="n">
        <v>20</v>
      </c>
      <c r="D4" s="19" t="inlineStr">
        <is>
          <t>Auto-entrepreneur</t>
        </is>
      </c>
      <c r="E4" s="19" t="inlineStr">
        <is>
          <t>Matin</t>
        </is>
      </c>
    </row>
    <row r="5" ht="18" customHeight="1">
      <c r="A5" s="17" t="inlineStr">
        <is>
          <t>Sophie</t>
        </is>
      </c>
      <c r="B5" s="17" t="inlineStr">
        <is>
          <t>Marseille</t>
        </is>
      </c>
      <c r="C5" s="18" t="n">
        <v>24</v>
      </c>
      <c r="D5" s="17" t="inlineStr">
        <is>
          <t>Prestataire</t>
        </is>
      </c>
      <c r="E5" s="17" t="inlineStr">
        <is>
          <t>Journée</t>
        </is>
      </c>
    </row>
    <row r="6" ht="18" customHeight="1">
      <c r="A6" s="19" t="inlineStr">
        <is>
          <t>Thomas</t>
        </is>
      </c>
      <c r="B6" s="19" t="inlineStr">
        <is>
          <t>Toulouse</t>
        </is>
      </c>
      <c r="C6" s="20" t="n">
        <v>28</v>
      </c>
      <c r="D6" s="19" t="inlineStr">
        <is>
          <t>Prestataire</t>
        </is>
      </c>
      <c r="E6" s="19" t="inlineStr">
        <is>
          <t>Matin</t>
        </is>
      </c>
    </row>
    <row r="7" ht="18" customHeight="1">
      <c r="A7" s="17" t="inlineStr">
        <is>
          <t>Camille</t>
        </is>
      </c>
      <c r="B7" s="17" t="inlineStr">
        <is>
          <t>Bordeaux</t>
        </is>
      </c>
      <c r="C7" s="18" t="n">
        <v>21</v>
      </c>
      <c r="D7" s="17" t="inlineStr">
        <is>
          <t>Salariée</t>
        </is>
      </c>
      <c r="E7" s="17" t="inlineStr">
        <is>
          <t>Après-midi</t>
        </is>
      </c>
    </row>
    <row r="8" ht="18" customHeight="1">
      <c r="A8" s="19" t="inlineStr">
        <is>
          <t>Nicolas</t>
        </is>
      </c>
      <c r="B8" s="19" t="inlineStr">
        <is>
          <t>Lille</t>
        </is>
      </c>
      <c r="C8" s="20" t="n">
        <v>19.5</v>
      </c>
      <c r="D8" s="19" t="inlineStr">
        <is>
          <t>Auto-entrepreneur</t>
        </is>
      </c>
      <c r="E8" s="19" t="inlineStr">
        <is>
          <t>Matin</t>
        </is>
      </c>
    </row>
    <row r="9" ht="18" customHeight="1">
      <c r="A9" s="17" t="inlineStr">
        <is>
          <t>Léa</t>
        </is>
      </c>
      <c r="B9" s="17" t="inlineStr">
        <is>
          <t>Nantes</t>
        </is>
      </c>
      <c r="C9" s="18" t="n">
        <v>26</v>
      </c>
      <c r="D9" s="17" t="inlineStr">
        <is>
          <t>Prestataire</t>
        </is>
      </c>
      <c r="E9" s="17" t="inlineStr">
        <is>
          <t>Journée</t>
        </is>
      </c>
    </row>
    <row r="10" ht="18" customHeight="1">
      <c r="A10" s="19" t="inlineStr">
        <is>
          <t>Antoine</t>
        </is>
      </c>
      <c r="B10" s="19" t="inlineStr">
        <is>
          <t>Strasbourg</t>
        </is>
      </c>
      <c r="C10" s="20" t="n">
        <v>32</v>
      </c>
      <c r="D10" s="19" t="inlineStr">
        <is>
          <t>Prestataire</t>
        </is>
      </c>
      <c r="E10" s="19" t="inlineStr">
        <is>
          <t>Matin</t>
        </is>
      </c>
    </row>
    <row r="11" ht="18" customHeight="1">
      <c r="A11" s="17" t="inlineStr">
        <is>
          <t>Chloé</t>
        </is>
      </c>
      <c r="B11" s="17" t="inlineStr">
        <is>
          <t>Rennes</t>
        </is>
      </c>
      <c r="C11" s="18" t="n">
        <v>18.5</v>
      </c>
      <c r="D11" s="17" t="inlineStr">
        <is>
          <t>Salariée</t>
        </is>
      </c>
      <c r="E11" s="17" t="inlineStr">
        <is>
          <t>Matin</t>
        </is>
      </c>
    </row>
    <row r="12" ht="18" customHeight="1">
      <c r="A12" s="19" t="inlineStr">
        <is>
          <t>Maxime</t>
        </is>
      </c>
      <c r="B12" s="19" t="inlineStr">
        <is>
          <t>Montpellier</t>
        </is>
      </c>
      <c r="C12" s="20" t="n">
        <v>23</v>
      </c>
      <c r="D12" s="19" t="inlineStr">
        <is>
          <t>Auto-entrepreneur</t>
        </is>
      </c>
      <c r="E12" s="19" t="inlineStr">
        <is>
          <t>Après-midi</t>
        </is>
      </c>
    </row>
    <row r="14">
      <c r="A14" s="21" t="inlineStr">
        <is>
          <t>Taux horaire moyen :</t>
        </is>
      </c>
      <c r="B14" s="22">
        <f>IFERROR(AVERAGE(C3:C12),0)</f>
        <v/>
      </c>
    </row>
    <row r="15">
      <c r="A15" s="21" t="inlineStr">
        <is>
          <t>Taux horaire max :</t>
        </is>
      </c>
      <c r="B15" s="23">
        <f>MAX(C3:C12)</f>
        <v/>
      </c>
    </row>
    <row r="16">
      <c r="A16" s="21" t="inlineStr">
        <is>
          <t>Taux horaire min :</t>
        </is>
      </c>
      <c r="B16" s="23">
        <f>MIN(C3:C12)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5" customWidth="1" min="3" max="3"/>
    <col width="28" customWidth="1" min="4" max="4"/>
    <col width="20" customWidth="1" min="5" max="5"/>
    <col width="5" customWidth="1" min="6" max="6"/>
    <col width="22" customWidth="1" min="7" max="7"/>
    <col width="20" customWidth="1" min="8" max="8"/>
  </cols>
  <sheetData>
    <row r="1" ht="35" customHeight="1">
      <c r="A1" s="1" t="inlineStr">
        <is>
          <t>📊 TABLEAU DE BORD — SYNTHÈSE MÉNAGE 2026</t>
        </is>
      </c>
    </row>
    <row r="3">
      <c r="A3" s="24" t="inlineStr">
        <is>
          <t>🔢 INDICATEURS CLÉS</t>
        </is>
      </c>
      <c r="B3" s="25" t="n"/>
      <c r="D3" s="24" t="inlineStr">
        <is>
          <t>📌 RÉPARTITION PAR STATUT</t>
        </is>
      </c>
      <c r="E3" s="25" t="n"/>
      <c r="G3" s="24" t="inlineStr">
        <is>
          <t>🏙️ RÉPARTITION PAR VILLE</t>
        </is>
      </c>
      <c r="H3" s="25" t="n"/>
    </row>
    <row r="4" ht="20" customHeight="1">
      <c r="A4" s="26" t="inlineStr">
        <is>
          <t>Total interventions</t>
        </is>
      </c>
      <c r="B4" s="27">
        <f>COUNTA(Planning_Ménage!A:A)-2</f>
        <v/>
      </c>
      <c r="D4" s="26" t="inlineStr">
        <is>
          <t>Prévu</t>
        </is>
      </c>
      <c r="E4" s="28">
        <f>COUNTIF(Planning_Ménage!N:N,"Prévu")</f>
        <v/>
      </c>
      <c r="G4" s="26" t="inlineStr">
        <is>
          <t>Paris</t>
        </is>
      </c>
      <c r="H4" s="28">
        <f>COUNTIF(Planning_Ménage!D:D,"Paris")</f>
        <v/>
      </c>
    </row>
    <row r="5" ht="20" customHeight="1">
      <c r="A5" s="29" t="inlineStr">
        <is>
          <t>Interventions réalisées</t>
        </is>
      </c>
      <c r="B5" s="30">
        <f>COUNTIF(Planning_Ménage!N:N,"Réalisé")</f>
        <v/>
      </c>
      <c r="D5" s="29" t="inlineStr">
        <is>
          <t>Réalisé</t>
        </is>
      </c>
      <c r="E5" s="31">
        <f>COUNTIF(Planning_Ménage!N:N,"Réalisé")</f>
        <v/>
      </c>
      <c r="G5" s="29" t="inlineStr">
        <is>
          <t>Lyon</t>
        </is>
      </c>
      <c r="H5" s="31">
        <f>COUNTIF(Planning_Ménage!D:D,"Lyon")</f>
        <v/>
      </c>
    </row>
    <row r="6" ht="20" customHeight="1">
      <c r="A6" s="26" t="inlineStr">
        <is>
          <t>Interventions reportées</t>
        </is>
      </c>
      <c r="B6" s="27">
        <f>COUNTIF(Planning_Ménage!N:N,"Reporté")</f>
        <v/>
      </c>
      <c r="D6" s="26" t="inlineStr">
        <is>
          <t>Reporté</t>
        </is>
      </c>
      <c r="E6" s="28">
        <f>COUNTIF(Planning_Ménage!N:N,"Reporté")</f>
        <v/>
      </c>
      <c r="G6" s="26" t="inlineStr">
        <is>
          <t>Marseille</t>
        </is>
      </c>
      <c r="H6" s="28">
        <f>COUNTIF(Planning_Ménage!D:D,"Marseille")</f>
        <v/>
      </c>
    </row>
    <row r="7" ht="20" customHeight="1">
      <c r="A7" s="29" t="inlineStr">
        <is>
          <t>Interventions prévues</t>
        </is>
      </c>
      <c r="B7" s="30">
        <f>COUNTIF(Planning_Ménage!N:N,"Prévu")</f>
        <v/>
      </c>
      <c r="D7" s="29" t="inlineStr">
        <is>
          <t>Annulé</t>
        </is>
      </c>
      <c r="E7" s="31">
        <f>COUNTIF(Planning_Ménage!N:N,"Annulé")</f>
        <v/>
      </c>
      <c r="G7" s="29" t="inlineStr">
        <is>
          <t>Toulouse</t>
        </is>
      </c>
      <c r="H7" s="31">
        <f>COUNTIF(Planning_Ménage!D:D,"Toulouse")</f>
        <v/>
      </c>
    </row>
    <row r="8" ht="20" customHeight="1">
      <c r="A8" s="26" t="inlineStr">
        <is>
          <t>Taux de réalisation</t>
        </is>
      </c>
      <c r="B8" s="32">
        <f>IFERROR(COUNTIF(Planning_Ménage!N:N,"Réalisé")/(COUNTA(Planning_Ménage!A:A)-2),0)</f>
        <v/>
      </c>
      <c r="G8" s="26" t="inlineStr">
        <is>
          <t>Bordeaux</t>
        </is>
      </c>
      <c r="H8" s="28">
        <f>COUNTIF(Planning_Ménage!D:D,"Bordeaux")</f>
        <v/>
      </c>
    </row>
    <row r="9" ht="20" customHeight="1">
      <c r="A9" s="29" t="inlineStr">
        <is>
          <t>Durée totale réalisée (h)</t>
        </is>
      </c>
      <c r="B9" s="33">
        <f>IFERROR(SUMIF(Planning_Ménage!N:N,"Réalisé",Planning_Ménage!J:J),0)</f>
        <v/>
      </c>
      <c r="G9" s="29" t="inlineStr">
        <is>
          <t>Lille</t>
        </is>
      </c>
      <c r="H9" s="31">
        <f>COUNTIF(Planning_Ménage!D:D,"Lille")</f>
        <v/>
      </c>
    </row>
    <row r="10" ht="20" customHeight="1">
      <c r="A10" s="26" t="inlineStr">
        <is>
          <t>Coût total estimé (€)</t>
        </is>
      </c>
      <c r="B10" s="34">
        <f>IFERROR(SUM(Planning_Ménage!M:M),0)</f>
        <v/>
      </c>
      <c r="G10" s="26" t="inlineStr">
        <is>
          <t>Nantes</t>
        </is>
      </c>
      <c r="H10" s="28">
        <f>COUNTIF(Planning_Ménage!D:D,"Nantes")</f>
        <v/>
      </c>
    </row>
    <row r="11" ht="20" customHeight="1">
      <c r="A11" s="29" t="inlineStr">
        <is>
          <t>Coût moyen / intervention</t>
        </is>
      </c>
      <c r="B11" s="35">
        <f>IFERROR(AVERAGE(Planning_Ménage!M3:M12),0)</f>
        <v/>
      </c>
      <c r="G11" s="29" t="inlineStr">
        <is>
          <t>Strasbourg</t>
        </is>
      </c>
      <c r="H11" s="31">
        <f>COUNTIF(Planning_Ménage!D:D,"Strasbourg")</f>
        <v/>
      </c>
    </row>
    <row r="12">
      <c r="G12" s="26" t="inlineStr">
        <is>
          <t>Rennes</t>
        </is>
      </c>
      <c r="H12" s="28">
        <f>COUNTIF(Planning_Ménage!D:D,"Rennes")</f>
        <v/>
      </c>
    </row>
    <row r="13">
      <c r="G13" s="29" t="inlineStr">
        <is>
          <t>Montpellier</t>
        </is>
      </c>
      <c r="H13" s="31">
        <f>COUNTIF(Planning_Ménage!D:D,"Montpellier")</f>
        <v/>
      </c>
    </row>
  </sheetData>
  <mergeCells count="4">
    <mergeCell ref="A1:H1"/>
    <mergeCell ref="A3:B3"/>
    <mergeCell ref="D3:E3"/>
    <mergeCell ref="G3:H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6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55" customWidth="1" min="3" max="3"/>
  </cols>
  <sheetData>
    <row r="1" ht="35" customHeight="1">
      <c r="A1" s="1" t="inlineStr">
        <is>
          <t>📖 MODE D'EMPLOI — PLANNING DE MÉNAGE 2026</t>
        </is>
      </c>
    </row>
    <row r="2" ht="18" customHeight="1">
      <c r="A2" s="28" t="inlineStr"/>
      <c r="B2" s="36" t="inlineStr"/>
      <c r="C2" s="37" t="inlineStr"/>
    </row>
    <row r="3" ht="18" customHeight="1">
      <c r="A3" s="24" t="inlineStr">
        <is>
          <t>1.</t>
        </is>
      </c>
      <c r="B3" s="38" t="inlineStr">
        <is>
          <t>SAISIE D'UNE INTERVENTION</t>
        </is>
      </c>
      <c r="C3" s="39" t="inlineStr"/>
    </row>
    <row r="4" ht="18" customHeight="1">
      <c r="A4" s="28" t="inlineStr"/>
      <c r="B4" s="36" t="inlineStr">
        <is>
          <t>Date</t>
        </is>
      </c>
      <c r="C4" s="37" t="inlineStr">
        <is>
          <t>Saisir au format JJ/MM/AAAA (ex : 07/01/2026). La colonne "Jour" se calcule automatiquement.</t>
        </is>
      </c>
    </row>
    <row r="5" ht="18" customHeight="1">
      <c r="A5" s="31" t="inlineStr"/>
      <c r="B5" s="40" t="inlineStr">
        <is>
          <t>Site / Client</t>
        </is>
      </c>
      <c r="C5" s="41" t="inlineStr">
        <is>
          <t>Indiquer le nom du bâtiment ou du client concerné par l'intervention.</t>
        </is>
      </c>
    </row>
    <row r="6" ht="18" customHeight="1">
      <c r="A6" s="28" t="inlineStr"/>
      <c r="B6" s="36" t="inlineStr">
        <is>
          <t>Type d'intervention</t>
        </is>
      </c>
      <c r="C6" s="37" t="inlineStr">
        <is>
          <t>Ex : Entretien courant, Grand ménage, Vitrerie, Fin de chantier…</t>
        </is>
      </c>
    </row>
    <row r="7" ht="18" customHeight="1">
      <c r="A7" s="31" t="inlineStr"/>
      <c r="B7" s="40" t="inlineStr">
        <is>
          <t>Zone</t>
        </is>
      </c>
      <c r="C7" s="41" t="inlineStr">
        <is>
          <t>Ex : Bureaux, Sanitaires, Cuisine, Vitres, Parties communes, Toutes zones…</t>
        </is>
      </c>
    </row>
    <row r="8" ht="18" customHeight="1">
      <c r="A8" s="28" t="inlineStr"/>
      <c r="B8" s="36" t="inlineStr">
        <is>
          <t>Intervenant</t>
        </is>
      </c>
      <c r="C8" s="37" t="inlineStr">
        <is>
          <t>Nom de l'agent. Le taux horaire est récupéré automatiquement depuis le Référentiel_Tarifs.</t>
        </is>
      </c>
    </row>
    <row r="9" ht="18" customHeight="1">
      <c r="A9" s="31" t="inlineStr"/>
      <c r="B9" s="40" t="inlineStr">
        <is>
          <t>Heure début / fin</t>
        </is>
      </c>
      <c r="C9" s="41" t="inlineStr">
        <is>
          <t>Format HH:MM (ex : 08:00). La durée est calculée automatiquement en heures.</t>
        </is>
      </c>
    </row>
    <row r="10" ht="18" customHeight="1">
      <c r="A10" s="28" t="inlineStr"/>
      <c r="B10" s="36" t="inlineStr">
        <is>
          <t>Heures prévues</t>
        </is>
      </c>
      <c r="C10" s="37" t="inlineStr">
        <is>
          <t>Durée initialement prévue. Si la durée réelle dépasse, la cellule s'affiche en rouge.</t>
        </is>
      </c>
    </row>
    <row r="11" ht="18" customHeight="1">
      <c r="A11" s="31" t="inlineStr"/>
      <c r="B11" s="40" t="inlineStr">
        <is>
          <t>Coût estimé</t>
        </is>
      </c>
      <c r="C11" s="41" t="inlineStr">
        <is>
          <t>Calculé automatiquement : Durée (h) × Taux horaire (€).</t>
        </is>
      </c>
    </row>
    <row r="12" ht="18" customHeight="1">
      <c r="A12" s="28" t="inlineStr"/>
      <c r="B12" s="36" t="inlineStr"/>
      <c r="C12" s="37" t="inlineStr"/>
    </row>
    <row r="13" ht="18" customHeight="1">
      <c r="A13" s="24" t="inlineStr">
        <is>
          <t>2.</t>
        </is>
      </c>
      <c r="B13" s="38" t="inlineStr">
        <is>
          <t>STATUTS</t>
        </is>
      </c>
      <c r="C13" s="39" t="inlineStr"/>
    </row>
    <row r="14" ht="18" customHeight="1">
      <c r="A14" s="28" t="inlineStr"/>
      <c r="B14" s="36" t="inlineStr">
        <is>
          <t>🟢 Réalisé</t>
        </is>
      </c>
      <c r="C14" s="37" t="inlineStr">
        <is>
          <t>L'intervention a été effectuée comme prévu.</t>
        </is>
      </c>
    </row>
    <row r="15" ht="18" customHeight="1">
      <c r="A15" s="31" t="inlineStr"/>
      <c r="B15" s="40" t="inlineStr">
        <is>
          <t>🟡 Prévu</t>
        </is>
      </c>
      <c r="C15" s="41" t="inlineStr">
        <is>
          <t>L'intervention est planifiée mais pas encore effectuée.</t>
        </is>
      </c>
    </row>
    <row r="16" ht="18" customHeight="1">
      <c r="A16" s="28" t="inlineStr"/>
      <c r="B16" s="36" t="inlineStr">
        <is>
          <t>🟠 Reporté</t>
        </is>
      </c>
      <c r="C16" s="37" t="inlineStr">
        <is>
          <t>L'intervention a été décalée à une date ultérieure (mentionner en Observations).</t>
        </is>
      </c>
    </row>
    <row r="17" ht="18" customHeight="1">
      <c r="A17" s="31" t="inlineStr"/>
      <c r="B17" s="40" t="inlineStr">
        <is>
          <t>🔴 Annulé</t>
        </is>
      </c>
      <c r="C17" s="41" t="inlineStr">
        <is>
          <t>L'intervention est annulée définitivement.</t>
        </is>
      </c>
    </row>
    <row r="18" ht="18" customHeight="1">
      <c r="A18" s="28" t="inlineStr"/>
      <c r="B18" s="36" t="inlineStr"/>
      <c r="C18" s="37" t="inlineStr"/>
    </row>
    <row r="19" ht="18" customHeight="1">
      <c r="A19" s="24" t="inlineStr">
        <is>
          <t>3.</t>
        </is>
      </c>
      <c r="B19" s="38" t="inlineStr">
        <is>
          <t>PRIORITÉS</t>
        </is>
      </c>
      <c r="C19" s="39" t="inlineStr"/>
    </row>
    <row r="20" ht="18" customHeight="1">
      <c r="A20" s="28" t="inlineStr"/>
      <c r="B20" s="36" t="inlineStr">
        <is>
          <t>🔴 Haute</t>
        </is>
      </c>
      <c r="C20" s="37" t="inlineStr">
        <is>
          <t>Intervention urgente ou critique (ex : fin de chantier, audit imminent).</t>
        </is>
      </c>
    </row>
    <row r="21" ht="18" customHeight="1">
      <c r="A21" s="31" t="inlineStr"/>
      <c r="B21" s="40" t="inlineStr">
        <is>
          <t>🟡 Moyenne</t>
        </is>
      </c>
      <c r="C21" s="41" t="inlineStr">
        <is>
          <t>Intervention standard planifiée.</t>
        </is>
      </c>
    </row>
    <row r="22" ht="18" customHeight="1">
      <c r="A22" s="28" t="inlineStr"/>
      <c r="B22" s="36" t="inlineStr">
        <is>
          <t>🟢 Basse</t>
        </is>
      </c>
      <c r="C22" s="37" t="inlineStr">
        <is>
          <t>Intervention flexible, peut être reprogrammée si nécessaire.</t>
        </is>
      </c>
    </row>
    <row r="23" ht="18" customHeight="1">
      <c r="A23" s="31" t="inlineStr"/>
      <c r="B23" s="40" t="inlineStr"/>
      <c r="C23" s="41" t="inlineStr"/>
    </row>
    <row r="24" ht="18" customHeight="1">
      <c r="A24" s="24" t="inlineStr">
        <is>
          <t>4.</t>
        </is>
      </c>
      <c r="B24" s="38" t="inlineStr">
        <is>
          <t>LISTES DÉROULANTES</t>
        </is>
      </c>
      <c r="C24" s="39" t="inlineStr"/>
    </row>
    <row r="25" ht="18" customHeight="1">
      <c r="A25" s="31" t="inlineStr"/>
      <c r="B25" s="40" t="inlineStr">
        <is>
          <t>Statut (colonne N)</t>
        </is>
      </c>
      <c r="C25" s="41" t="inlineStr">
        <is>
          <t>Sélectionner parmi : Prévu / Réalisé / Reporté / Annulé.</t>
        </is>
      </c>
    </row>
    <row r="26" ht="18" customHeight="1">
      <c r="A26" s="28" t="inlineStr"/>
      <c r="B26" s="36" t="inlineStr">
        <is>
          <t>Priorité (colonne O)</t>
        </is>
      </c>
      <c r="C26" s="37" t="inlineStr">
        <is>
          <t>Sélectionner parmi : Haute / Moyenne / Basse.</t>
        </is>
      </c>
    </row>
    <row r="27" ht="18" customHeight="1">
      <c r="A27" s="31" t="inlineStr"/>
      <c r="B27" s="40" t="inlineStr"/>
      <c r="C27" s="41" t="inlineStr"/>
    </row>
    <row r="28" ht="18" customHeight="1">
      <c r="A28" s="24" t="inlineStr">
        <is>
          <t>5.</t>
        </is>
      </c>
      <c r="B28" s="38" t="inlineStr">
        <is>
          <t>MISE EN FORME CONDITIONNELLE</t>
        </is>
      </c>
      <c r="C28" s="39" t="inlineStr"/>
    </row>
    <row r="29" ht="18" customHeight="1">
      <c r="A29" s="31" t="inlineStr"/>
      <c r="B29" s="40" t="inlineStr">
        <is>
          <t>Durée &gt; Heures prévues</t>
        </is>
      </c>
      <c r="C29" s="41" t="inlineStr">
        <is>
          <t>La cellule Durée (h) s'affiche en rouge si le temps réel dépasse le temps prévu.</t>
        </is>
      </c>
    </row>
    <row r="30" ht="18" customHeight="1">
      <c r="A30" s="28" t="inlineStr"/>
      <c r="B30" s="36" t="inlineStr">
        <is>
          <t>Statut Réalisé</t>
        </is>
      </c>
      <c r="C30" s="37" t="inlineStr">
        <is>
          <t>La cellule Statut s'affiche en vert.</t>
        </is>
      </c>
    </row>
    <row r="31" ht="18" customHeight="1">
      <c r="A31" s="31" t="inlineStr"/>
      <c r="B31" s="40" t="inlineStr">
        <is>
          <t>Statut Reporté</t>
        </is>
      </c>
      <c r="C31" s="41" t="inlineStr">
        <is>
          <t>La cellule Statut s'affiche en orange.</t>
        </is>
      </c>
    </row>
    <row r="32" ht="18" customHeight="1">
      <c r="A32" s="28" t="inlineStr"/>
      <c r="B32" s="36" t="inlineStr">
        <is>
          <t>Statut Annulé</t>
        </is>
      </c>
      <c r="C32" s="37" t="inlineStr">
        <is>
          <t>La cellule Statut s'affiche en rouge.</t>
        </is>
      </c>
    </row>
    <row r="33" ht="18" customHeight="1">
      <c r="A33" s="31" t="inlineStr"/>
      <c r="B33" s="40" t="inlineStr"/>
      <c r="C33" s="41" t="inlineStr"/>
    </row>
    <row r="34" ht="18" customHeight="1">
      <c r="A34" s="24" t="inlineStr">
        <is>
          <t>6.</t>
        </is>
      </c>
      <c r="B34" s="38" t="inlineStr">
        <is>
          <t>RÉFÉRENTIEL TARIFS</t>
        </is>
      </c>
      <c r="C34" s="39" t="inlineStr"/>
    </row>
    <row r="35" ht="18" customHeight="1">
      <c r="A35" s="31" t="inlineStr"/>
      <c r="B35" s="40" t="inlineStr">
        <is>
          <t>Onglet Référentiel_Tarifs</t>
        </is>
      </c>
      <c r="C35" s="41" t="inlineStr">
        <is>
          <t>Contient les taux horaires par intervenant. Mettre à jour si un tarif change.</t>
        </is>
      </c>
    </row>
    <row r="36" ht="18" customHeight="1">
      <c r="A36" s="28" t="inlineStr"/>
      <c r="B36" s="36" t="inlineStr">
        <is>
          <t>VLOOKUP automatique</t>
        </is>
      </c>
      <c r="C36" s="37" t="inlineStr">
        <is>
          <t>Si un intervenant n'est pas trouvé dans le référentiel, la cellule affiche "Tarif manquant".</t>
        </is>
      </c>
    </row>
    <row r="37" ht="18" customHeight="1">
      <c r="A37" s="31" t="inlineStr"/>
      <c r="B37" s="40" t="inlineStr"/>
      <c r="C37" s="41" t="inlineStr"/>
    </row>
    <row r="38" ht="18" customHeight="1">
      <c r="A38" s="24" t="inlineStr">
        <is>
          <t>7.</t>
        </is>
      </c>
      <c r="B38" s="38" t="inlineStr">
        <is>
          <t>TABLEAU DE BORD (Synthèse)</t>
        </is>
      </c>
      <c r="C38" s="39" t="inlineStr"/>
    </row>
    <row r="39" ht="18" customHeight="1">
      <c r="A39" s="31" t="inlineStr"/>
      <c r="B39" s="40" t="inlineStr">
        <is>
          <t>Indicateurs clés</t>
        </is>
      </c>
      <c r="C39" s="41" t="inlineStr">
        <is>
          <t>Nombre d'interventions, taux de réalisation, durée totale, coût total — mis à jour automatiquement.</t>
        </is>
      </c>
    </row>
    <row r="40" ht="18" customHeight="1">
      <c r="A40" s="28" t="inlineStr"/>
      <c r="B40" s="36" t="inlineStr">
        <is>
          <t>Graphiques</t>
        </is>
      </c>
      <c r="C40" s="37" t="inlineStr">
        <is>
          <t>Histogramme par ville et camembert des statuts pour visualiser l'activité.</t>
        </is>
      </c>
    </row>
    <row r="41" ht="18" customHeight="1">
      <c r="A41" s="31" t="inlineStr"/>
      <c r="B41" s="40" t="inlineStr"/>
      <c r="C41" s="41" t="inlineStr"/>
    </row>
    <row r="42" ht="18" customHeight="1">
      <c r="A42" s="24" t="inlineStr">
        <is>
          <t>8.</t>
        </is>
      </c>
      <c r="B42" s="38" t="inlineStr">
        <is>
          <t>FORMATS</t>
        </is>
      </c>
      <c r="C42" s="39" t="inlineStr"/>
    </row>
    <row r="43" ht="18" customHeight="1">
      <c r="A43" s="31" t="inlineStr"/>
      <c r="B43" s="40" t="inlineStr">
        <is>
          <t>Dates</t>
        </is>
      </c>
      <c r="C43" s="41" t="inlineStr">
        <is>
          <t>JJ/MM/AAAA — exemple : 07/01/2026</t>
        </is>
      </c>
    </row>
    <row r="44" ht="18" customHeight="1">
      <c r="A44" s="28" t="inlineStr"/>
      <c r="B44" s="36" t="inlineStr">
        <is>
          <t>Heures</t>
        </is>
      </c>
      <c r="C44" s="37" t="inlineStr">
        <is>
          <t>HH:MM — exemple : 08:00</t>
        </is>
      </c>
    </row>
    <row r="45" ht="18" customHeight="1">
      <c r="A45" s="31" t="inlineStr"/>
      <c r="B45" s="40" t="inlineStr">
        <is>
          <t>Montants</t>
        </is>
      </c>
      <c r="C45" s="41" t="inlineStr">
        <is>
          <t>En euros (€) — exemple : 90,00 €</t>
        </is>
      </c>
    </row>
    <row r="46" ht="18" customHeight="1">
      <c r="A46" s="28" t="inlineStr"/>
      <c r="B46" s="36" t="inlineStr">
        <is>
          <t>Durées</t>
        </is>
      </c>
      <c r="C46" s="37" t="inlineStr">
        <is>
          <t>En heures décimales — exemple : 4,00 h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2026-07-01T11:37:41Z</dcterms:created>
  <dcterms:modified xmlns:dcterms="http://purl.org/dc/terms/" xmlns:xsi="http://www.w3.org/2001/XMLSchema-instance" xsi:type="dcterms:W3CDTF">2026-07-01T11:37:41Z</dcterms:modified>
</cp:coreProperties>
</file>