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nnement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Paramètres" sheetId="3" state="visible" r:id="rId3"/>
    <sheet xmlns:r="http://schemas.openxmlformats.org/officeDocument/2006/relationships" name="Mode d'emploi" sheetId="4" state="visible" r:id="rId4"/>
  </sheets>
  <definedNames>
    <definedName name="_xlnm._FilterDatabase" localSheetId="0" hidden="1">'Abonnements'!$A$1:$Q$10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,00 €"/>
    <numFmt numFmtId="166" formatCode="0,0 %"/>
  </numFmts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6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right" vertical="center"/>
    </xf>
    <xf numFmtId="1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/>
    </xf>
    <xf numFmtId="1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left" vertical="center"/>
    </xf>
    <xf numFmtId="0" fontId="0" fillId="0" borderId="1" pivotButton="0" quotePrefix="0" xfId="0"/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4" fontId="2" fillId="3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64" fontId="2" fillId="5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6" fontId="2" fillId="5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F59E0B"/>
        </patternFill>
      </fill>
    </dxf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TTC par fournisseur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'Abonnements'!L1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'Abonnements'!$B$2:$B$10</f>
            </numRef>
          </cat>
          <val>
            <numRef>
              <f>'Abonnements'!$L$2:$L$10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Fournisseur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statut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bord'!$A$13:$A$18</f>
            </numRef>
          </cat>
          <val>
            <numRef>
              <f>'Tableau de bord'!$B$13:$B$18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TTC selon le mois d'échéance</a:t>
            </a:r>
          </a:p>
        </rich>
      </tx>
    </title>
    <plotArea>
      <lineChart>
        <grouping val="standard"/>
        <ser>
          <idx val="0"/>
          <order val="0"/>
          <tx>
            <strRef>
              <f>'Tableau de bord'!E12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de bord'!$D$13:$D$24</f>
            </numRef>
          </cat>
          <val>
            <numRef>
              <f>'Tableau de bord'!$E$13:$E$24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37</row>
      <rowOff>0</rowOff>
    </from>
    <ext cx="61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Q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0" customWidth="1" min="3" max="3"/>
    <col width="29" customWidth="1" min="4" max="4"/>
    <col width="16" customWidth="1" min="5" max="5"/>
    <col width="15" customWidth="1" min="6" max="6"/>
    <col width="16" customWidth="1" min="7" max="7"/>
    <col width="23" customWidth="1" min="8" max="8"/>
    <col width="16" customWidth="1" min="9" max="9"/>
    <col width="15" customWidth="1" min="10" max="10"/>
    <col width="10" customWidth="1" min="11" max="11"/>
    <col width="16" customWidth="1" min="12" max="12"/>
    <col width="21" customWidth="1" min="13" max="13"/>
    <col width="18" customWidth="1" min="14" max="14"/>
    <col width="15" customWidth="1" min="15" max="15"/>
    <col width="20" customWidth="1" min="16" max="16"/>
    <col width="38" customWidth="1" min="17" max="17"/>
  </cols>
  <sheetData>
    <row r="1">
      <c r="A1" s="1" t="inlineStr">
        <is>
          <t>ID abonnement</t>
        </is>
      </c>
      <c r="B1" s="1" t="inlineStr">
        <is>
          <t>Fournisseur</t>
        </is>
      </c>
      <c r="C1" s="1" t="inlineStr">
        <is>
          <t>Catégorie</t>
        </is>
      </c>
      <c r="D1" s="1" t="inlineStr">
        <is>
          <t>Service / abonnement</t>
        </is>
      </c>
      <c r="E1" s="1" t="inlineStr">
        <is>
          <t>Responsable</t>
        </is>
      </c>
      <c r="F1" s="1" t="inlineStr">
        <is>
          <t>Ville</t>
        </is>
      </c>
      <c r="G1" s="1" t="inlineStr">
        <is>
          <t>Date de début</t>
        </is>
      </c>
      <c r="H1" s="1" t="inlineStr">
        <is>
          <t>Date de renouvellement</t>
        </is>
      </c>
      <c r="I1" s="1" t="inlineStr">
        <is>
          <t>Périodicité</t>
        </is>
      </c>
      <c r="J1" s="1" t="inlineStr">
        <is>
          <t>Montant HT</t>
        </is>
      </c>
      <c r="K1" s="1" t="inlineStr">
        <is>
          <t>TVA</t>
        </is>
      </c>
      <c r="L1" s="1" t="inlineStr">
        <is>
          <t>Montant TTC</t>
        </is>
      </c>
      <c r="M1" s="1" t="inlineStr">
        <is>
          <t>Jours avant échéance</t>
        </is>
      </c>
      <c r="N1" s="1" t="inlineStr">
        <is>
          <t>Statut</t>
        </is>
      </c>
      <c r="O1" s="1" t="inlineStr">
        <is>
          <t>Décision</t>
        </is>
      </c>
      <c r="P1" s="1" t="inlineStr">
        <is>
          <t>Date de notification</t>
        </is>
      </c>
      <c r="Q1" s="1" t="inlineStr">
        <is>
          <t>Commentaires</t>
        </is>
      </c>
    </row>
    <row r="2" ht="32" customHeight="1">
      <c r="A2" s="2" t="inlineStr">
        <is>
          <t>ABO-2026-001</t>
        </is>
      </c>
      <c r="B2" s="2" t="inlineStr">
        <is>
          <t>Microsoft</t>
        </is>
      </c>
      <c r="C2" s="2" t="inlineStr">
        <is>
          <t>Logiciel</t>
        </is>
      </c>
      <c r="D2" s="2" t="inlineStr">
        <is>
          <t>Microsoft 365</t>
        </is>
      </c>
      <c r="E2" s="2" t="inlineStr">
        <is>
          <t>Marie</t>
        </is>
      </c>
      <c r="F2" s="2" t="inlineStr">
        <is>
          <t>Paris</t>
        </is>
      </c>
      <c r="G2" s="27" t="n">
        <v>46023</v>
      </c>
      <c r="H2" s="27" t="n">
        <v>46037</v>
      </c>
      <c r="I2" s="2" t="inlineStr">
        <is>
          <t>Annuelle</t>
        </is>
      </c>
      <c r="J2" s="28" t="n">
        <v>1850</v>
      </c>
      <c r="K2" s="29" t="n">
        <v>0.2</v>
      </c>
      <c r="L2" s="30">
        <f>J2*(1+K2)</f>
        <v/>
      </c>
      <c r="M2" s="7">
        <f>H2-DATE(2026,12,31)</f>
        <v/>
      </c>
      <c r="N2" s="8">
        <f>IF(H2&lt;DATE(2026,1,1),"Échu",IF(H2&lt;=DATE(2026,3,31),"À renouveler",IF(H2&lt;=DATE(2026,6,30),"À surveiller","Planifié")))</f>
        <v/>
      </c>
      <c r="O2" s="9" t="inlineStr">
        <is>
          <t>Renouveler</t>
        </is>
      </c>
      <c r="P2" s="31">
        <f>IFERROR(IF(H2-VLOOKUP(I2,'Paramètres'!$A$4:$B$6,2,FALSE)&lt;DATE(2026,1,1),"",H2-VLOOKUP(I2,'Paramètres'!$A$4:$B$6,2,FALSE)),"")</f>
        <v/>
      </c>
      <c r="Q2" s="11" t="inlineStr">
        <is>
          <t>Bon de commande à préparer</t>
        </is>
      </c>
    </row>
    <row r="3" ht="32" customHeight="1">
      <c r="A3" s="2" t="inlineStr">
        <is>
          <t>ABO-2026-002</t>
        </is>
      </c>
      <c r="B3" s="2" t="inlineStr">
        <is>
          <t>Orange Business</t>
        </is>
      </c>
      <c r="C3" s="2" t="inlineStr">
        <is>
          <t>Télécom</t>
        </is>
      </c>
      <c r="D3" s="2" t="inlineStr">
        <is>
          <t>Fibre et téléphonie</t>
        </is>
      </c>
      <c r="E3" s="2" t="inlineStr">
        <is>
          <t>Julien</t>
        </is>
      </c>
      <c r="F3" s="2" t="inlineStr">
        <is>
          <t>Lyon</t>
        </is>
      </c>
      <c r="G3" s="27" t="n">
        <v>46054</v>
      </c>
      <c r="H3" s="27" t="n">
        <v>46081</v>
      </c>
      <c r="I3" s="2" t="inlineStr">
        <is>
          <t>Annuelle</t>
        </is>
      </c>
      <c r="J3" s="28" t="n">
        <v>960</v>
      </c>
      <c r="K3" s="29" t="n">
        <v>0.2</v>
      </c>
      <c r="L3" s="32">
        <f>J3*(1+K3)</f>
        <v/>
      </c>
      <c r="M3" s="13">
        <f>H3-DATE(2026,12,31)</f>
        <v/>
      </c>
      <c r="N3" s="14">
        <f>IF(H3&lt;DATE(2026,1,1),"Échu",IF(H3&lt;=DATE(2026,3,31),"À renouveler",IF(H3&lt;=DATE(2026,6,30),"À surveiller","Planifié")))</f>
        <v/>
      </c>
      <c r="O3" s="9" t="inlineStr">
        <is>
          <t>Négocier</t>
        </is>
      </c>
      <c r="P3" s="33">
        <f>IFERROR(IF(H3-VLOOKUP(I3,'Paramètres'!$A$4:$B$6,2,FALSE)&lt;DATE(2026,1,1),"",H3-VLOOKUP(I3,'Paramètres'!$A$4:$B$6,2,FALSE)),"")</f>
        <v/>
      </c>
      <c r="Q3" s="11" t="inlineStr">
        <is>
          <t>Renégocier le volume de lignes</t>
        </is>
      </c>
    </row>
    <row r="4" ht="32" customHeight="1">
      <c r="A4" s="2" t="inlineStr">
        <is>
          <t>ABO-2026-003</t>
        </is>
      </c>
      <c r="B4" s="2" t="inlineStr">
        <is>
          <t>Salesforce</t>
        </is>
      </c>
      <c r="C4" s="2" t="inlineStr">
        <is>
          <t>Logiciel</t>
        </is>
      </c>
      <c r="D4" s="2" t="inlineStr">
        <is>
          <t>Salesforce Sales Cloud</t>
        </is>
      </c>
      <c r="E4" s="2" t="inlineStr">
        <is>
          <t>Sophie</t>
        </is>
      </c>
      <c r="F4" s="2" t="inlineStr">
        <is>
          <t>Marseille</t>
        </is>
      </c>
      <c r="G4" s="27" t="n">
        <v>46082</v>
      </c>
      <c r="H4" s="27" t="n">
        <v>46101</v>
      </c>
      <c r="I4" s="2" t="inlineStr">
        <is>
          <t>Annuelle</t>
        </is>
      </c>
      <c r="J4" s="28" t="n">
        <v>4800</v>
      </c>
      <c r="K4" s="29" t="n">
        <v>0.2</v>
      </c>
      <c r="L4" s="30">
        <f>J4*(1+K4)</f>
        <v/>
      </c>
      <c r="M4" s="7">
        <f>H4-DATE(2026,12,31)</f>
        <v/>
      </c>
      <c r="N4" s="8">
        <f>IF(H4&lt;DATE(2026,1,1),"Échu",IF(H4&lt;=DATE(2026,3,31),"À renouveler",IF(H4&lt;=DATE(2026,6,30),"À surveiller","Planifié")))</f>
        <v/>
      </c>
      <c r="O4" s="9" t="inlineStr">
        <is>
          <t>Renouveler</t>
        </is>
      </c>
      <c r="P4" s="31">
        <f>IFERROR(IF(H4-VLOOKUP(I4,'Paramètres'!$A$4:$B$6,2,FALSE)&lt;DATE(2026,1,1),"",H4-VLOOKUP(I4,'Paramètres'!$A$4:$B$6,2,FALSE)),"")</f>
        <v/>
      </c>
      <c r="Q4" s="11" t="inlineStr">
        <is>
          <t>Validation de la direction commerciale</t>
        </is>
      </c>
    </row>
    <row r="5" ht="32" customHeight="1">
      <c r="A5" s="2" t="inlineStr">
        <is>
          <t>ABO-2026-004</t>
        </is>
      </c>
      <c r="B5" s="2" t="inlineStr">
        <is>
          <t>Adobe</t>
        </is>
      </c>
      <c r="C5" s="2" t="inlineStr">
        <is>
          <t>Logiciel</t>
        </is>
      </c>
      <c r="D5" s="2" t="inlineStr">
        <is>
          <t>Adobe Creative Cloud</t>
        </is>
      </c>
      <c r="E5" s="2" t="inlineStr">
        <is>
          <t>Thomas</t>
        </is>
      </c>
      <c r="F5" s="2" t="inlineStr">
        <is>
          <t>Toulouse</t>
        </is>
      </c>
      <c r="G5" s="27" t="n">
        <v>46113</v>
      </c>
      <c r="H5" s="27" t="n">
        <v>46127</v>
      </c>
      <c r="I5" s="2" t="inlineStr">
        <is>
          <t>Annuelle</t>
        </is>
      </c>
      <c r="J5" s="28" t="n">
        <v>1260</v>
      </c>
      <c r="K5" s="29" t="n">
        <v>0.2</v>
      </c>
      <c r="L5" s="32">
        <f>J5*(1+K5)</f>
        <v/>
      </c>
      <c r="M5" s="13">
        <f>H5-DATE(2026,12,31)</f>
        <v/>
      </c>
      <c r="N5" s="14">
        <f>IF(H5&lt;DATE(2026,1,1),"Échu",IF(H5&lt;=DATE(2026,3,31),"À renouveler",IF(H5&lt;=DATE(2026,6,30),"À surveiller","Planifié")))</f>
        <v/>
      </c>
      <c r="O5" s="9" t="inlineStr">
        <is>
          <t>Négocier</t>
        </is>
      </c>
      <c r="P5" s="33">
        <f>IFERROR(IF(H5-VLOOKUP(I5,'Paramètres'!$A$4:$B$6,2,FALSE)&lt;DATE(2026,1,1),"",H5-VLOOKUP(I5,'Paramètres'!$A$4:$B$6,2,FALSE)),"")</f>
        <v/>
      </c>
      <c r="Q5" s="11" t="inlineStr">
        <is>
          <t>Vérifier les licences inutilisées</t>
        </is>
      </c>
    </row>
    <row r="6" ht="32" customHeight="1">
      <c r="A6" s="2" t="inlineStr">
        <is>
          <t>ABO-2026-005</t>
        </is>
      </c>
      <c r="B6" s="2" t="inlineStr">
        <is>
          <t>OVHcloud</t>
        </is>
      </c>
      <c r="C6" s="2" t="inlineStr">
        <is>
          <t>Hébergement</t>
        </is>
      </c>
      <c r="D6" s="2" t="inlineStr">
        <is>
          <t>Hébergement et sauvegarde</t>
        </is>
      </c>
      <c r="E6" s="2" t="inlineStr">
        <is>
          <t>Camille</t>
        </is>
      </c>
      <c r="F6" s="2" t="inlineStr">
        <is>
          <t>Bordeaux</t>
        </is>
      </c>
      <c r="G6" s="27" t="n">
        <v>46143</v>
      </c>
      <c r="H6" s="27" t="n">
        <v>46172</v>
      </c>
      <c r="I6" s="2" t="inlineStr">
        <is>
          <t>Annuelle</t>
        </is>
      </c>
      <c r="J6" s="28" t="n">
        <v>720</v>
      </c>
      <c r="K6" s="29" t="n">
        <v>0.2</v>
      </c>
      <c r="L6" s="30">
        <f>J6*(1+K6)</f>
        <v/>
      </c>
      <c r="M6" s="7">
        <f>H6-DATE(2026,12,31)</f>
        <v/>
      </c>
      <c r="N6" s="8">
        <f>IF(H6&lt;DATE(2026,1,1),"Échu",IF(H6&lt;=DATE(2026,3,31),"À renouveler",IF(H6&lt;=DATE(2026,6,30),"À surveiller","Planifié")))</f>
        <v/>
      </c>
      <c r="O6" s="9" t="inlineStr">
        <is>
          <t>Renouveler</t>
        </is>
      </c>
      <c r="P6" s="31">
        <f>IFERROR(IF(H6-VLOOKUP(I6,'Paramètres'!$A$4:$B$6,2,FALSE)&lt;DATE(2026,1,1),"",H6-VLOOKUP(I6,'Paramètres'!$A$4:$B$6,2,FALSE)),"")</f>
        <v/>
      </c>
      <c r="Q6" s="11" t="inlineStr">
        <is>
          <t>Contrôler la capacité de stockage</t>
        </is>
      </c>
    </row>
    <row r="7" ht="32" customHeight="1">
      <c r="A7" s="2" t="inlineStr">
        <is>
          <t>ABO-2026-006</t>
        </is>
      </c>
      <c r="B7" s="2" t="inlineStr">
        <is>
          <t>Zendesk</t>
        </is>
      </c>
      <c r="C7" s="2" t="inlineStr">
        <is>
          <t>Logiciel</t>
        </is>
      </c>
      <c r="D7" s="2" t="inlineStr">
        <is>
          <t>Zendesk Suite</t>
        </is>
      </c>
      <c r="E7" s="2" t="inlineStr">
        <is>
          <t>Nicolas</t>
        </is>
      </c>
      <c r="F7" s="2" t="inlineStr">
        <is>
          <t>Lille</t>
        </is>
      </c>
      <c r="G7" s="27" t="n">
        <v>46174</v>
      </c>
      <c r="H7" s="27" t="n">
        <v>46188</v>
      </c>
      <c r="I7" s="2" t="inlineStr">
        <is>
          <t>Annuelle</t>
        </is>
      </c>
      <c r="J7" s="28" t="n">
        <v>1440</v>
      </c>
      <c r="K7" s="29" t="n">
        <v>0.2</v>
      </c>
      <c r="L7" s="32">
        <f>J7*(1+K7)</f>
        <v/>
      </c>
      <c r="M7" s="13">
        <f>H7-DATE(2026,12,31)</f>
        <v/>
      </c>
      <c r="N7" s="14">
        <f>IF(H7&lt;DATE(2026,1,1),"Échu",IF(H7&lt;=DATE(2026,3,31),"À renouveler",IF(H7&lt;=DATE(2026,6,30),"À surveiller","Planifié")))</f>
        <v/>
      </c>
      <c r="O7" s="9" t="inlineStr">
        <is>
          <t>À décider</t>
        </is>
      </c>
      <c r="P7" s="33">
        <f>IFERROR(IF(H7-VLOOKUP(I7,'Paramètres'!$A$4:$B$6,2,FALSE)&lt;DATE(2026,1,1),"",H7-VLOOKUP(I7,'Paramètres'!$A$4:$B$6,2,FALSE)),"")</f>
        <v/>
      </c>
      <c r="Q7" s="11" t="inlineStr">
        <is>
          <t>Comparer les offres concurrentes</t>
        </is>
      </c>
    </row>
    <row r="8" ht="32" customHeight="1">
      <c r="A8" s="2" t="inlineStr">
        <is>
          <t>ABO-2026-007</t>
        </is>
      </c>
      <c r="B8" s="2" t="inlineStr">
        <is>
          <t>LinkedIn</t>
        </is>
      </c>
      <c r="C8" s="2" t="inlineStr">
        <is>
          <t>Service professionnel</t>
        </is>
      </c>
      <c r="D8" s="2" t="inlineStr">
        <is>
          <t>LinkedIn Business</t>
        </is>
      </c>
      <c r="E8" s="2" t="inlineStr">
        <is>
          <t>Léa</t>
        </is>
      </c>
      <c r="F8" s="2" t="inlineStr">
        <is>
          <t>Nantes</t>
        </is>
      </c>
      <c r="G8" s="27" t="n">
        <v>46204</v>
      </c>
      <c r="H8" s="27" t="n">
        <v>46234</v>
      </c>
      <c r="I8" s="2" t="inlineStr">
        <is>
          <t>Annuelle</t>
        </is>
      </c>
      <c r="J8" s="28" t="n">
        <v>2100</v>
      </c>
      <c r="K8" s="29" t="n">
        <v>0.2</v>
      </c>
      <c r="L8" s="30">
        <f>J8*(1+K8)</f>
        <v/>
      </c>
      <c r="M8" s="7">
        <f>H8-DATE(2026,12,31)</f>
        <v/>
      </c>
      <c r="N8" s="8">
        <f>IF(H8&lt;DATE(2026,1,1),"Échu",IF(H8&lt;=DATE(2026,3,31),"À renouveler",IF(H8&lt;=DATE(2026,6,30),"À surveiller","Planifié")))</f>
        <v/>
      </c>
      <c r="O8" s="9" t="inlineStr">
        <is>
          <t>Négocier</t>
        </is>
      </c>
      <c r="P8" s="31">
        <f>IFERROR(IF(H8-VLOOKUP(I8,'Paramètres'!$A$4:$B$6,2,FALSE)&lt;DATE(2026,1,1),"",H8-VLOOKUP(I8,'Paramètres'!$A$4:$B$6,2,FALSE)),"")</f>
        <v/>
      </c>
      <c r="Q8" s="11" t="inlineStr">
        <is>
          <t>Analyser le retour sur investissement</t>
        </is>
      </c>
    </row>
    <row r="9" ht="32" customHeight="1">
      <c r="A9" s="2" t="inlineStr">
        <is>
          <t>ABO-2026-008</t>
        </is>
      </c>
      <c r="B9" s="2" t="inlineStr">
        <is>
          <t>AXA France</t>
        </is>
      </c>
      <c r="C9" s="2" t="inlineStr">
        <is>
          <t>Assurance</t>
        </is>
      </c>
      <c r="D9" s="2" t="inlineStr">
        <is>
          <t>Cyber-assurance</t>
        </is>
      </c>
      <c r="E9" s="2" t="inlineStr">
        <is>
          <t>Antoine</t>
        </is>
      </c>
      <c r="F9" s="2" t="inlineStr">
        <is>
          <t>Strasbourg</t>
        </is>
      </c>
      <c r="G9" s="27" t="n">
        <v>46266</v>
      </c>
      <c r="H9" s="27" t="n">
        <v>46295</v>
      </c>
      <c r="I9" s="2" t="inlineStr">
        <is>
          <t>Annuelle</t>
        </is>
      </c>
      <c r="J9" s="28" t="n">
        <v>3200</v>
      </c>
      <c r="K9" s="29" t="n">
        <v>0.2</v>
      </c>
      <c r="L9" s="32">
        <f>J9*(1+K9)</f>
        <v/>
      </c>
      <c r="M9" s="13">
        <f>H9-DATE(2026,12,31)</f>
        <v/>
      </c>
      <c r="N9" s="14">
        <f>IF(H9&lt;DATE(2026,1,1),"Échu",IF(H9&lt;=DATE(2026,3,31),"À renouveler",IF(H9&lt;=DATE(2026,6,30),"À surveiller","Planifié")))</f>
        <v/>
      </c>
      <c r="O9" s="9" t="inlineStr">
        <is>
          <t>Renouveler</t>
        </is>
      </c>
      <c r="P9" s="33">
        <f>IFERROR(IF(H9-VLOOKUP(I9,'Paramètres'!$A$4:$B$6,2,FALSE)&lt;DATE(2026,1,1),"",H9-VLOOKUP(I9,'Paramètres'!$A$4:$B$6,2,FALSE)),"")</f>
        <v/>
      </c>
      <c r="Q9" s="11" t="inlineStr">
        <is>
          <t>Mettre à jour les garanties</t>
        </is>
      </c>
    </row>
    <row r="10" ht="32" customHeight="1">
      <c r="A10" s="2" t="inlineStr">
        <is>
          <t>ABO-2026-009</t>
        </is>
      </c>
      <c r="B10" s="2" t="inlineStr">
        <is>
          <t>Cabinet Lemaire Conseil</t>
        </is>
      </c>
      <c r="C10" s="2" t="inlineStr">
        <is>
          <t>Conseil</t>
        </is>
      </c>
      <c r="D10" s="2" t="inlineStr">
        <is>
          <t>Cabinet RGPD/CNIL</t>
        </is>
      </c>
      <c r="E10" s="2" t="inlineStr">
        <is>
          <t>Chloé</t>
        </is>
      </c>
      <c r="F10" s="2" t="inlineStr">
        <is>
          <t>Rennes</t>
        </is>
      </c>
      <c r="G10" s="27" t="n">
        <v>46327</v>
      </c>
      <c r="H10" s="27" t="n">
        <v>46341</v>
      </c>
      <c r="I10" s="2" t="inlineStr">
        <is>
          <t>Annuelle</t>
        </is>
      </c>
      <c r="J10" s="28" t="n">
        <v>1800</v>
      </c>
      <c r="K10" s="29" t="n">
        <v>0.2</v>
      </c>
      <c r="L10" s="30">
        <f>J10*(1+K10)</f>
        <v/>
      </c>
      <c r="M10" s="7">
        <f>H10-DATE(2026,12,31)</f>
        <v/>
      </c>
      <c r="N10" s="8">
        <f>IF(H10&lt;DATE(2026,1,1),"Échu",IF(H10&lt;=DATE(2026,3,31),"À renouveler",IF(H10&lt;=DATE(2026,6,30),"À surveiller","Planifié")))</f>
        <v/>
      </c>
      <c r="O10" s="9" t="inlineStr">
        <is>
          <t>Renouveler</t>
        </is>
      </c>
      <c r="P10" s="31">
        <f>IFERROR(IF(H10-VLOOKUP(I10,'Paramètres'!$A$4:$B$6,2,FALSE)&lt;DATE(2026,1,1),"",H10-VLOOKUP(I10,'Paramètres'!$A$4:$B$6,2,FALSE)),"")</f>
        <v/>
      </c>
      <c r="Q10" s="11" t="inlineStr">
        <is>
          <t>Prévoir le bilan annuel de conformité</t>
        </is>
      </c>
    </row>
  </sheetData>
  <autoFilter ref="A1:Q10"/>
  <conditionalFormatting sqref="A2:Q10">
    <cfRule type="expression" priority="1" dxfId="0" stopIfTrue="1">
      <formula>AND($M2&lt;30,$N2&lt;&gt;"Renouvelé")</formula>
    </cfRule>
    <cfRule type="expression" priority="2" dxfId="1" stopIfTrue="1">
      <formula>AND($M2&gt;=30,$M2&lt;90,$N2&lt;&gt;"Renouvelé")</formula>
    </cfRule>
    <cfRule type="expression" priority="3" dxfId="2" stopIfTrue="1">
      <formula>$N2="Renouvelé"</formula>
    </cfRule>
  </conditionalFormatting>
  <dataValidations count="4">
    <dataValidation sqref="C2:C50" showErrorMessage="1" showInputMessage="1" allowBlank="0" type="list">
      <formula1>"Logiciel,Télécom,Hébergement,Assurance,Conseil,Service professionnel"</formula1>
    </dataValidation>
    <dataValidation sqref="I2:I50" showErrorMessage="1" showInputMessage="1" allowBlank="0" type="list">
      <formula1>'Paramètres'!$A$4:$A$6</formula1>
    </dataValidation>
    <dataValidation sqref="K2:K50" showErrorMessage="1" showInputMessage="1" allowBlank="0" type="list">
      <formula1>'Paramètres'!$E$4:$E$6</formula1>
    </dataValidation>
    <dataValidation sqref="O2:O50" showErrorMessage="1" showInputMessage="1" allowBlank="0" type="list">
      <formula1>"Renouveler,Négocier,Résilier,À décider"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1:F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7" customWidth="1" min="1" max="1"/>
    <col width="19" customWidth="1" min="2" max="2"/>
    <col width="4" customWidth="1" min="3" max="3"/>
    <col width="25" customWidth="1" min="4" max="4"/>
    <col width="20" customWidth="1" min="5" max="5"/>
    <col width="18" customWidth="1" min="6" max="6"/>
    <col width="4" customWidth="1" min="7" max="7"/>
    <col width="18" customWidth="1" min="8" max="8"/>
    <col width="18" customWidth="1" min="9" max="9"/>
  </cols>
  <sheetData>
    <row r="1" ht="28" customHeight="1">
      <c r="A1" s="16" t="inlineStr">
        <is>
          <t>Tableau de bord — Renouvellement des abonnements 2026</t>
        </is>
      </c>
      <c r="B1" s="34" t="n"/>
      <c r="C1" s="34" t="n"/>
      <c r="D1" s="34" t="n"/>
      <c r="E1" s="34" t="n"/>
      <c r="F1" s="35" t="n"/>
    </row>
    <row r="2"/>
    <row r="3">
      <c r="A3" s="1" t="inlineStr">
        <is>
          <t>Indicateur</t>
        </is>
      </c>
      <c r="B3" s="1" t="inlineStr">
        <is>
          <t>Valeur</t>
        </is>
      </c>
      <c r="D3" s="1" t="inlineStr">
        <is>
          <t>Catégorie</t>
        </is>
      </c>
      <c r="E3" s="1" t="inlineStr">
        <is>
          <t>Nombre d'abonnements</t>
        </is>
      </c>
      <c r="F3" s="1" t="inlineStr">
        <is>
          <t>Coût TTC</t>
        </is>
      </c>
    </row>
    <row r="4">
      <c r="A4" s="17" t="inlineStr">
        <is>
          <t>Nombre total d'abonnements</t>
        </is>
      </c>
      <c r="B4" s="18">
        <f>COUNTA('Abonnements'!$A$2:$A$10)</f>
        <v/>
      </c>
      <c r="D4" s="17" t="inlineStr">
        <is>
          <t>Logiciel</t>
        </is>
      </c>
      <c r="E4" s="18">
        <f>COUNTIF('Abonnements'!$C$2:$C$10,D4)</f>
        <v/>
      </c>
      <c r="F4" s="30">
        <f>SUMIF('Abonnements'!$C$2:$C$10,D4,'Abonnements'!$L$2:$L$10)</f>
        <v/>
      </c>
    </row>
    <row r="5">
      <c r="A5" s="19" t="inlineStr">
        <is>
          <t>Coût total HT</t>
        </is>
      </c>
      <c r="B5" s="32">
        <f>SUM('Abonnements'!$J$2:$J$10)</f>
        <v/>
      </c>
      <c r="D5" s="19" t="inlineStr">
        <is>
          <t>Télécom</t>
        </is>
      </c>
      <c r="E5" s="20">
        <f>COUNTIF('Abonnements'!$C$2:$C$10,D5)</f>
        <v/>
      </c>
      <c r="F5" s="32">
        <f>SUMIF('Abonnements'!$C$2:$C$10,D5,'Abonnements'!$L$2:$L$10)</f>
        <v/>
      </c>
    </row>
    <row r="6">
      <c r="A6" s="17" t="inlineStr">
        <is>
          <t>Coût total TTC</t>
        </is>
      </c>
      <c r="B6" s="30">
        <f>SUM('Abonnements'!$L$2:$L$10)</f>
        <v/>
      </c>
      <c r="D6" s="17" t="inlineStr">
        <is>
          <t>Hébergement</t>
        </is>
      </c>
      <c r="E6" s="18">
        <f>COUNTIF('Abonnements'!$C$2:$C$10,D6)</f>
        <v/>
      </c>
      <c r="F6" s="30">
        <f>SUMIF('Abonnements'!$C$2:$C$10,D6,'Abonnements'!$L$2:$L$10)</f>
        <v/>
      </c>
    </row>
    <row r="7">
      <c r="A7" s="19" t="inlineStr">
        <is>
          <t>Coût moyen HT</t>
        </is>
      </c>
      <c r="B7" s="32">
        <f>AVERAGE('Abonnements'!$J$2:$J$10)</f>
        <v/>
      </c>
      <c r="D7" s="19" t="inlineStr">
        <is>
          <t>Assurance</t>
        </is>
      </c>
      <c r="E7" s="20">
        <f>COUNTIF('Abonnements'!$C$2:$C$10,D7)</f>
        <v/>
      </c>
      <c r="F7" s="32">
        <f>SUMIF('Abonnements'!$C$2:$C$10,D7,'Abonnements'!$L$2:$L$10)</f>
        <v/>
      </c>
    </row>
    <row r="8">
      <c r="A8" s="17" t="inlineStr">
        <is>
          <t>Échéances à renouveler</t>
        </is>
      </c>
      <c r="B8" s="18">
        <f>COUNTIF('Abonnements'!$N$2:$N$10,"À renouveler")</f>
        <v/>
      </c>
      <c r="D8" s="17" t="inlineStr">
        <is>
          <t>Conseil</t>
        </is>
      </c>
      <c r="E8" s="18">
        <f>COUNTIF('Abonnements'!$C$2:$C$10,D8)</f>
        <v/>
      </c>
      <c r="F8" s="30">
        <f>SUMIF('Abonnements'!$C$2:$C$10,D8,'Abonnements'!$L$2:$L$10)</f>
        <v/>
      </c>
    </row>
    <row r="9">
      <c r="A9" s="19" t="inlineStr">
        <is>
          <t>Pourcentage renouvelé</t>
        </is>
      </c>
      <c r="B9" s="36">
        <f>IFERROR(COUNTIF('Abonnements'!$N$2:$N$10,"Renouvelé")/COUNTA('Abonnements'!$A$2:$A$10),0)</f>
        <v/>
      </c>
      <c r="D9" s="19" t="inlineStr">
        <is>
          <t>Service professionnel</t>
        </is>
      </c>
      <c r="E9" s="20">
        <f>COUNTIF('Abonnements'!$C$2:$C$10,D9)</f>
        <v/>
      </c>
      <c r="F9" s="32">
        <f>SUMIF('Abonnements'!$C$2:$C$10,D9,'Abonnements'!$L$2:$L$10)</f>
        <v/>
      </c>
    </row>
    <row r="10">
      <c r="A10" s="17" t="inlineStr">
        <is>
          <t>Budget à engager dans les 90 jours</t>
        </is>
      </c>
      <c r="B10" s="30">
        <f>SUMIF('Abonnements'!$M$2:$M$10,"&lt;=90",'Abonnements'!$L$2:$L$10)</f>
        <v/>
      </c>
    </row>
    <row r="11"/>
    <row r="12">
      <c r="A12" s="22" t="inlineStr">
        <is>
          <t>Statut</t>
        </is>
      </c>
      <c r="B12" s="22" t="inlineStr">
        <is>
          <t>Nombre</t>
        </is>
      </c>
      <c r="D12" s="22" t="inlineStr">
        <is>
          <t>Mois d'échéance</t>
        </is>
      </c>
      <c r="E12" s="22" t="inlineStr">
        <is>
          <t>Montant TTC</t>
        </is>
      </c>
    </row>
    <row r="13">
      <c r="A13" s="17" t="inlineStr">
        <is>
          <t>Échu</t>
        </is>
      </c>
      <c r="B13" s="8">
        <f>COUNTIF('Abonnements'!$N$2:$N$10,A13)</f>
        <v/>
      </c>
      <c r="D13" s="17" t="inlineStr">
        <is>
          <t>Janvier</t>
        </is>
      </c>
      <c r="E13" s="30">
        <f>SUMIFS('Abonnements'!$L$2:$L$10,'Abonnements'!$H$2:$H$10,"&gt;="&amp;DATE(2026,1,1),'Abonnements'!$H$2:$H$10,"&lt;"&amp;DATE(2026,2,1))</f>
        <v/>
      </c>
    </row>
    <row r="14">
      <c r="A14" s="19" t="inlineStr">
        <is>
          <t>À renouveler</t>
        </is>
      </c>
      <c r="B14" s="14">
        <f>COUNTIF('Abonnements'!$N$2:$N$10,A14)</f>
        <v/>
      </c>
      <c r="D14" s="19" t="inlineStr">
        <is>
          <t>Février</t>
        </is>
      </c>
      <c r="E14" s="32">
        <f>SUMIFS('Abonnements'!$L$2:$L$10,'Abonnements'!$H$2:$H$10,"&gt;="&amp;DATE(2026,2,1),'Abonnements'!$H$2:$H$10,"&lt;"&amp;DATE(2026,3,1))</f>
        <v/>
      </c>
    </row>
    <row r="15">
      <c r="A15" s="17" t="inlineStr">
        <is>
          <t>À surveiller</t>
        </is>
      </c>
      <c r="B15" s="8">
        <f>COUNTIF('Abonnements'!$N$2:$N$10,A15)</f>
        <v/>
      </c>
      <c r="D15" s="17" t="inlineStr">
        <is>
          <t>Mars</t>
        </is>
      </c>
      <c r="E15" s="30">
        <f>SUMIFS('Abonnements'!$L$2:$L$10,'Abonnements'!$H$2:$H$10,"&gt;="&amp;DATE(2026,3,1),'Abonnements'!$H$2:$H$10,"&lt;"&amp;DATE(2026,4,1))</f>
        <v/>
      </c>
    </row>
    <row r="16">
      <c r="A16" s="19" t="inlineStr">
        <is>
          <t>Planifié</t>
        </is>
      </c>
      <c r="B16" s="14">
        <f>COUNTIF('Abonnements'!$N$2:$N$10,A16)</f>
        <v/>
      </c>
      <c r="D16" s="19" t="inlineStr">
        <is>
          <t>Avril</t>
        </is>
      </c>
      <c r="E16" s="32">
        <f>SUMIFS('Abonnements'!$L$2:$L$10,'Abonnements'!$H$2:$H$10,"&gt;="&amp;DATE(2026,4,1),'Abonnements'!$H$2:$H$10,"&lt;"&amp;DATE(2026,5,1))</f>
        <v/>
      </c>
    </row>
    <row r="17">
      <c r="A17" s="17" t="inlineStr">
        <is>
          <t>Renouvelé</t>
        </is>
      </c>
      <c r="B17" s="8">
        <f>COUNTIF('Abonnements'!$N$2:$N$10,A17)</f>
        <v/>
      </c>
      <c r="D17" s="17" t="inlineStr">
        <is>
          <t>Mai</t>
        </is>
      </c>
      <c r="E17" s="30">
        <f>SUMIFS('Abonnements'!$L$2:$L$10,'Abonnements'!$H$2:$H$10,"&gt;="&amp;DATE(2026,5,1),'Abonnements'!$H$2:$H$10,"&lt;"&amp;DATE(2026,6,1))</f>
        <v/>
      </c>
    </row>
    <row r="18">
      <c r="A18" s="19" t="inlineStr">
        <is>
          <t>Résilié</t>
        </is>
      </c>
      <c r="B18" s="14">
        <f>COUNTIF('Abonnements'!$N$2:$N$10,A18)</f>
        <v/>
      </c>
      <c r="D18" s="19" t="inlineStr">
        <is>
          <t>Juin</t>
        </is>
      </c>
      <c r="E18" s="32">
        <f>SUMIFS('Abonnements'!$L$2:$L$10,'Abonnements'!$H$2:$H$10,"&gt;="&amp;DATE(2026,6,1),'Abonnements'!$H$2:$H$10,"&lt;"&amp;DATE(2026,7,1))</f>
        <v/>
      </c>
    </row>
    <row r="19">
      <c r="D19" s="17" t="inlineStr">
        <is>
          <t>Juillet</t>
        </is>
      </c>
      <c r="E19" s="30">
        <f>SUMIFS('Abonnements'!$L$2:$L$10,'Abonnements'!$H$2:$H$10,"&gt;="&amp;DATE(2026,7,1),'Abonnements'!$H$2:$H$10,"&lt;"&amp;DATE(2026,8,1))</f>
        <v/>
      </c>
    </row>
    <row r="20">
      <c r="D20" s="19" t="inlineStr">
        <is>
          <t>Août</t>
        </is>
      </c>
      <c r="E20" s="32">
        <f>SUMIFS('Abonnements'!$L$2:$L$10,'Abonnements'!$H$2:$H$10,"&gt;="&amp;DATE(2026,8,1),'Abonnements'!$H$2:$H$10,"&lt;"&amp;DATE(2026,9,1))</f>
        <v/>
      </c>
    </row>
    <row r="21">
      <c r="D21" s="17" t="inlineStr">
        <is>
          <t>Septembre</t>
        </is>
      </c>
      <c r="E21" s="30">
        <f>SUMIFS('Abonnements'!$L$2:$L$10,'Abonnements'!$H$2:$H$10,"&gt;="&amp;DATE(2026,9,1),'Abonnements'!$H$2:$H$10,"&lt;"&amp;DATE(2026,10,1))</f>
        <v/>
      </c>
    </row>
    <row r="22">
      <c r="D22" s="19" t="inlineStr">
        <is>
          <t>Octobre</t>
        </is>
      </c>
      <c r="E22" s="32">
        <f>SUMIFS('Abonnements'!$L$2:$L$10,'Abonnements'!$H$2:$H$10,"&gt;="&amp;DATE(2026,10,1),'Abonnements'!$H$2:$H$10,"&lt;"&amp;DATE(2026,11,1))</f>
        <v/>
      </c>
    </row>
    <row r="23">
      <c r="D23" s="17" t="inlineStr">
        <is>
          <t>Novembre</t>
        </is>
      </c>
      <c r="E23" s="30">
        <f>SUMIFS('Abonnements'!$L$2:$L$10,'Abonnements'!$H$2:$H$10,"&gt;="&amp;DATE(2026,11,1),'Abonnements'!$H$2:$H$10,"&lt;"&amp;DATE(2026,12,1))</f>
        <v/>
      </c>
    </row>
    <row r="24">
      <c r="D24" s="19" t="inlineStr">
        <is>
          <t>Décembre</t>
        </is>
      </c>
      <c r="E24" s="32">
        <f>SUMIFS('Abonnements'!$L$2:$L$10,'Abonnements'!$H$2:$H$10,"&gt;="&amp;DATE(2026,12,1),'Abonnements'!$H$2:$H$10,"&lt;"&amp;DATE(2026,13,1))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766E"/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23" customWidth="1" min="1" max="1"/>
    <col width="37" customWidth="1" min="2" max="2"/>
    <col width="4" customWidth="1" min="3" max="3"/>
    <col width="22" customWidth="1" min="4" max="4"/>
    <col width="38" customWidth="1" min="5" max="5"/>
    <col width="4" customWidth="1" min="6" max="6"/>
  </cols>
  <sheetData>
    <row r="1" ht="28" customHeight="1">
      <c r="A1" s="16" t="inlineStr">
        <is>
          <t>Paramètres de référence — Renouvellement 2026</t>
        </is>
      </c>
      <c r="B1" s="34" t="n"/>
      <c r="C1" s="34" t="n"/>
      <c r="D1" s="34" t="n"/>
      <c r="E1" s="34" t="n"/>
      <c r="F1" s="35" t="n"/>
    </row>
    <row r="2"/>
    <row r="3">
      <c r="A3" s="1" t="inlineStr">
        <is>
          <t>Périodicité</t>
        </is>
      </c>
      <c r="B3" s="1" t="inlineStr">
        <is>
          <t>Préavis (jours)</t>
        </is>
      </c>
      <c r="D3" s="1" t="inlineStr">
        <is>
          <t>Libellé</t>
        </is>
      </c>
      <c r="E3" s="1" t="inlineStr">
        <is>
          <t>Taux</t>
        </is>
      </c>
    </row>
    <row r="4">
      <c r="A4" s="2" t="inlineStr">
        <is>
          <t>Mensuelle</t>
        </is>
      </c>
      <c r="B4" s="9" t="n">
        <v>30</v>
      </c>
      <c r="D4" s="2" t="inlineStr">
        <is>
          <t>TVA standard</t>
        </is>
      </c>
      <c r="E4" s="29" t="n">
        <v>0.2</v>
      </c>
    </row>
    <row r="5">
      <c r="A5" s="2" t="inlineStr">
        <is>
          <t>Trimestrielle</t>
        </is>
      </c>
      <c r="B5" s="9" t="n">
        <v>60</v>
      </c>
      <c r="D5" s="2" t="inlineStr">
        <is>
          <t>TVA réduite</t>
        </is>
      </c>
      <c r="E5" s="29" t="n">
        <v>0.1</v>
      </c>
    </row>
    <row r="6">
      <c r="A6" s="2" t="inlineStr">
        <is>
          <t>Annuelle</t>
        </is>
      </c>
      <c r="B6" s="9" t="n">
        <v>90</v>
      </c>
      <c r="D6" s="2" t="inlineStr">
        <is>
          <t>TVA très réduite</t>
        </is>
      </c>
      <c r="E6" s="29" t="n">
        <v>0.055</v>
      </c>
    </row>
    <row r="7"/>
    <row r="8"/>
    <row r="9">
      <c r="A9" s="22" t="inlineStr">
        <is>
          <t>Légende des statuts</t>
        </is>
      </c>
      <c r="D9" s="22" t="inlineStr">
        <is>
          <t>Légende des décisions</t>
        </is>
      </c>
    </row>
    <row r="10">
      <c r="A10" s="1" t="inlineStr">
        <is>
          <t>Statut</t>
        </is>
      </c>
      <c r="B10" s="1" t="inlineStr">
        <is>
          <t>Signification</t>
        </is>
      </c>
      <c r="D10" s="1" t="inlineStr">
        <is>
          <t>Décision</t>
        </is>
      </c>
      <c r="E10" s="1" t="inlineStr">
        <is>
          <t>Action recommandée</t>
        </is>
      </c>
    </row>
    <row r="11">
      <c r="A11" s="23" t="inlineStr">
        <is>
          <t>Échu</t>
        </is>
      </c>
      <c r="B11" s="23" t="inlineStr">
        <is>
          <t>Échéance antérieure au 01/01/2026</t>
        </is>
      </c>
      <c r="D11" s="23" t="inlineStr">
        <is>
          <t>Renouveler</t>
        </is>
      </c>
      <c r="E11" s="23" t="inlineStr">
        <is>
          <t>Préparer la commande ou l'avenant</t>
        </is>
      </c>
    </row>
    <row r="12">
      <c r="A12" s="24" t="inlineStr">
        <is>
          <t>À renouveler</t>
        </is>
      </c>
      <c r="B12" s="24" t="inlineStr">
        <is>
          <t>Échéance au premier trimestre 2026</t>
        </is>
      </c>
      <c r="D12" s="24" t="inlineStr">
        <is>
          <t>Négocier</t>
        </is>
      </c>
      <c r="E12" s="24" t="inlineStr">
        <is>
          <t>Demander une offre révisée</t>
        </is>
      </c>
    </row>
    <row r="13">
      <c r="A13" s="23" t="inlineStr">
        <is>
          <t>À surveiller</t>
        </is>
      </c>
      <c r="B13" s="23" t="inlineStr">
        <is>
          <t>Échéance au deuxième trimestre 2026</t>
        </is>
      </c>
      <c r="D13" s="23" t="inlineStr">
        <is>
          <t>Résilier</t>
        </is>
      </c>
      <c r="E13" s="23" t="inlineStr">
        <is>
          <t>Respecter les modalités de préavis</t>
        </is>
      </c>
    </row>
    <row r="14">
      <c r="A14" s="24" t="inlineStr">
        <is>
          <t>Planifié</t>
        </is>
      </c>
      <c r="B14" s="24" t="inlineStr">
        <is>
          <t>Échéance postérieure au 30/06/2026</t>
        </is>
      </c>
      <c r="D14" s="24" t="inlineStr">
        <is>
          <t>À décider</t>
        </is>
      </c>
      <c r="E14" s="24" t="inlineStr">
        <is>
          <t>Arbitrer avec le responsable concerné</t>
        </is>
      </c>
    </row>
    <row r="15">
      <c r="A15" s="23" t="inlineStr">
        <is>
          <t>Renouvelé</t>
        </is>
      </c>
      <c r="B15" s="23" t="inlineStr">
        <is>
          <t>Contrat validé et prolongé</t>
        </is>
      </c>
    </row>
    <row r="16">
      <c r="A16" s="24" t="inlineStr">
        <is>
          <t>Résilié</t>
        </is>
      </c>
      <c r="B16" s="24" t="inlineStr">
        <is>
          <t>Contrat arrêté ou non reconduit</t>
        </is>
      </c>
    </row>
    <row r="17"/>
    <row r="18"/>
    <row r="19" ht="22" customHeight="1">
      <c r="A19" s="25" t="inlineStr">
        <is>
          <t>Rappels de contrôle</t>
        </is>
      </c>
    </row>
    <row r="20" ht="28" customHeight="1">
      <c r="A20" s="23" t="inlineStr">
        <is>
          <t>Vérifier les clauses de préavis et les conditions de résiliation de chaque contrat.</t>
        </is>
      </c>
      <c r="B20" s="34" t="n"/>
      <c r="C20" s="34" t="n"/>
      <c r="D20" s="34" t="n"/>
      <c r="E20" s="35" t="n"/>
    </row>
    <row r="21" ht="28" customHeight="1">
      <c r="A21" s="24" t="inlineStr">
        <is>
          <t>Contrôler le SIRET ou le SIREN du fournisseur avant toute validation.</t>
        </is>
      </c>
      <c r="B21" s="34" t="n"/>
      <c r="C21" s="34" t="n"/>
      <c r="D21" s="34" t="n"/>
      <c r="E21" s="35" t="n"/>
    </row>
    <row r="22" ht="28" customHeight="1">
      <c r="A22" s="23" t="inlineStr">
        <is>
          <t>Confirmer les obligations RGPD/CNIL applicables aux services et aux prestataires.</t>
        </is>
      </c>
      <c r="B22" s="34" t="n"/>
      <c r="C22" s="34" t="n"/>
      <c r="D22" s="34" t="n"/>
      <c r="E22" s="35" t="n"/>
    </row>
    <row r="23" ht="28" customHeight="1">
      <c r="A23" s="24" t="inlineStr">
        <is>
          <t>Mettre à jour le responsable, la décision et les commentaires après chaque revue.</t>
        </is>
      </c>
      <c r="B23" s="34" t="n"/>
      <c r="C23" s="34" t="n"/>
      <c r="D23" s="34" t="n"/>
      <c r="E23" s="35" t="n"/>
    </row>
  </sheetData>
  <mergeCells count="5">
    <mergeCell ref="A1:F1"/>
    <mergeCell ref="A20:E20"/>
    <mergeCell ref="A21:E21"/>
    <mergeCell ref="A22:E22"/>
    <mergeCell ref="A23:E2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4B8A6"/>
    <outlinePr summaryBelow="1" summaryRight="1"/>
    <pageSetUpPr/>
  </sheetPr>
  <dimension ref="A1:F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72" customWidth="1" min="3" max="3"/>
    <col width="4" customWidth="1" min="4" max="4"/>
    <col width="4" customWidth="1" min="5" max="5"/>
    <col width="4" customWidth="1" min="6" max="6"/>
  </cols>
  <sheetData>
    <row r="1" ht="28" customHeight="1">
      <c r="A1" s="16" t="inlineStr">
        <is>
          <t>Mode d'emploi — Planning de renouvellement des abonnements 2026</t>
        </is>
      </c>
      <c r="B1" s="34" t="n"/>
      <c r="C1" s="34" t="n"/>
      <c r="D1" s="34" t="n"/>
      <c r="E1" s="34" t="n"/>
      <c r="F1" s="35" t="n"/>
    </row>
    <row r="2"/>
    <row r="3">
      <c r="A3" s="1" t="inlineStr">
        <is>
          <t>Feuille</t>
        </is>
      </c>
      <c r="B3" s="1" t="inlineStr">
        <is>
          <t>Objectif</t>
        </is>
      </c>
      <c r="C3" s="1" t="inlineStr">
        <is>
          <t>Utilisation recommandée</t>
        </is>
      </c>
    </row>
    <row r="4" ht="48" customHeight="1">
      <c r="A4" s="23" t="inlineStr">
        <is>
          <t>Abonnements</t>
        </is>
      </c>
      <c r="B4" s="23" t="inlineStr">
        <is>
          <t>Suivi détaillé des contrats</t>
        </is>
      </c>
      <c r="C4" s="23" t="inlineStr">
        <is>
          <t>Saisir ou mettre à jour les cellules jaunes : fournisseur, service, dates, périodicité, montant HT, TVA, décision et commentaires.</t>
        </is>
      </c>
    </row>
    <row r="5" ht="48" customHeight="1">
      <c r="A5" s="24" t="inlineStr">
        <is>
          <t>Tableau de bord</t>
        </is>
      </c>
      <c r="B5" s="24" t="inlineStr">
        <is>
          <t>Pilotage de la campagne 2026</t>
        </is>
      </c>
      <c r="C5" s="24" t="inlineStr">
        <is>
          <t>Consulter les indicateurs, le budget TTC et les graphiques pour prioriser les renouvellements.</t>
        </is>
      </c>
    </row>
    <row r="6" ht="48" customHeight="1">
      <c r="A6" s="23" t="inlineStr">
        <is>
          <t>Paramètres</t>
        </is>
      </c>
      <c r="B6" s="23" t="inlineStr">
        <is>
          <t>Référentiels modifiables</t>
        </is>
      </c>
      <c r="C6" s="23" t="inlineStr">
        <is>
          <t>Ajuster les préavis et les taux de TVA dans les cellules jaunes avant de compléter les nouveaux abonnements.</t>
        </is>
      </c>
    </row>
    <row r="7" ht="48" customHeight="1">
      <c r="A7" s="24" t="inlineStr">
        <is>
          <t>Mode d'emploi</t>
        </is>
      </c>
      <c r="B7" s="24" t="inlineStr">
        <is>
          <t>Guide de fonctionnement</t>
        </is>
      </c>
      <c r="C7" s="24" t="inlineStr">
        <is>
          <t>Conserver cette feuille comme repère pour les personnes chargées de la gestion contractuelle.</t>
        </is>
      </c>
    </row>
    <row r="8"/>
    <row r="9"/>
    <row r="10">
      <c r="A10" s="25" t="inlineStr">
        <is>
          <t>Repères de lecture</t>
        </is>
      </c>
    </row>
    <row r="11" ht="42" customHeight="1">
      <c r="A11" s="23" t="inlineStr">
        <is>
          <t>Calculs automatiques</t>
        </is>
      </c>
      <c r="B11" s="23" t="inlineStr">
        <is>
          <t>Le montant TTC, les jours avant échéance, le statut et la date de notification sont calculés automatiquement.</t>
        </is>
      </c>
    </row>
    <row r="12" ht="42" customHeight="1">
      <c r="A12" s="24" t="inlineStr">
        <is>
          <t>Échéances prioritaires</t>
        </is>
      </c>
      <c r="B12" s="24" t="inlineStr">
        <is>
          <t>Les lignes dont l'échéance est inférieure à 30 jours apparaissent en rouge. Les échéances entre 30 et 89 jours apparaissent en orange.</t>
        </is>
      </c>
    </row>
    <row r="13" ht="42" customHeight="1">
      <c r="A13" s="23" t="inlineStr">
        <is>
          <t>Renouvellement finalisé</t>
        </is>
      </c>
      <c r="B13" s="23" t="inlineStr">
        <is>
          <t>Une ligne portant le statut Renouvelé apparaît en vert pour faciliter le suivi des actions terminées.</t>
        </is>
      </c>
    </row>
    <row r="14" ht="42" customHeight="1">
      <c r="A14" s="24" t="inlineStr">
        <is>
          <t>Contrôle contractuel</t>
        </is>
      </c>
      <c r="B14" s="24" t="inlineStr">
        <is>
          <t>Avant toute décision, vérifier le préavis, les conditions de résiliation, le SIRET/SIREN et les engagements RGPD/CNIL.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2026-08-25T17:30:22Z</dcterms:created>
  <dcterms:modified xmlns:dcterms="http://purl.org/dc/terms/" xmlns:xsi="http://www.w3.org/2001/XMLSchema-instance" xsi:type="dcterms:W3CDTF">2026-08-25T17:30:22Z</dcterms:modified>
</cp:coreProperties>
</file>