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Suivi Agents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HH:MM"/>
    <numFmt numFmtId="167" formatCode="# ##0,00 €"/>
    <numFmt numFmtId="168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b val="1"/>
      <color rgb="000F766E"/>
      <sz val="12"/>
    </font>
    <font>
      <name val="Calibri"/>
      <b val="1"/>
      <color rgb="000F766E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2" fontId="5" fillId="5" borderId="1" applyAlignment="1" pivotButton="0" quotePrefix="0" xfId="0">
      <alignment horizontal="center" vertical="center"/>
    </xf>
    <xf numFmtId="167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pivotButton="0" quotePrefix="0" xfId="0"/>
    <xf numFmtId="1" fontId="4" fillId="0" borderId="0" applyAlignment="1" pivotButton="0" quotePrefix="0" xfId="0">
      <alignment horizontal="center" vertical="center"/>
    </xf>
    <xf numFmtId="2" fontId="4" fillId="0" borderId="0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center" vertical="center"/>
    </xf>
    <xf numFmtId="168" fontId="3" fillId="3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168" fontId="3" fillId="4" borderId="1" applyAlignment="1" pivotButton="0" quotePrefix="0" xfId="0">
      <alignment horizontal="center" vertical="center"/>
    </xf>
    <xf numFmtId="1" fontId="5" fillId="5" borderId="1" applyAlignment="1" pivotButton="0" quotePrefix="0" xfId="0">
      <alignment horizontal="center" vertical="center"/>
    </xf>
    <xf numFmtId="168" fontId="5" fillId="5" borderId="1" applyAlignment="1" pivotButton="0" quotePrefix="0" xfId="0">
      <alignment horizontal="center" vertical="center"/>
    </xf>
    <xf numFmtId="0" fontId="7" fillId="4" borderId="1" applyAlignment="1" pivotButton="0" quotePrefix="0" xfId="0">
      <alignment vertical="top" wrapText="1"/>
    </xf>
    <xf numFmtId="0" fontId="3" fillId="4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vertical="top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d'heures par agent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'Suivi Agents'!C2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'Suivi Agents'!$A$3:$A$10</f>
            </numRef>
          </cat>
          <val>
            <numRef>
              <f>'Suivi Agents'!$C$3:$C$10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Agent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coût total par agent</a:t>
            </a:r>
          </a:p>
        </rich>
      </tx>
    </title>
    <plotArea>
      <pieChart>
        <varyColors val="1"/>
        <ser>
          <idx val="0"/>
          <order val="0"/>
          <tx>
            <strRef>
              <f>'Suivi Agents'!E2</f>
            </strRef>
          </tx>
          <spPr>
            <a:ln xmlns:a="http://schemas.openxmlformats.org/drawingml/2006/main">
              <a:prstDash val="solid"/>
            </a:ln>
          </spPr>
          <cat>
            <numRef>
              <f>'Suivi Agents'!$A$3:$A$10</f>
            </numRef>
          </cat>
          <val>
            <numRef>
              <f>'Suivi Agents'!$E$3:$E$10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13</row>
      <rowOff>0</rowOff>
    </from>
    <ext cx="61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8" customWidth="1" min="3" max="3"/>
    <col width="12" customWidth="1" min="4" max="4"/>
    <col width="12" customWidth="1" min="5" max="5"/>
    <col width="11" customWidth="1" min="6" max="6"/>
    <col width="18" customWidth="1" min="7" max="7"/>
    <col width="13" customWidth="1" min="8" max="8"/>
    <col width="18" customWidth="1" min="9" max="9"/>
    <col width="22" customWidth="1" min="10" max="10"/>
    <col width="15" customWidth="1" min="11" max="11"/>
    <col width="12" customWidth="1" min="12" max="12"/>
  </cols>
  <sheetData>
    <row r="1" ht="28" customHeight="1">
      <c r="A1" s="1" t="inlineStr">
        <is>
          <t>PLANNING DES PERMANENCES TÉLÉPHONIQUES - JUILLET 2026</t>
        </is>
      </c>
    </row>
    <row r="3" ht="30" customHeight="1">
      <c r="A3" s="2" t="inlineStr">
        <is>
          <t>Date</t>
        </is>
      </c>
      <c r="B3" s="2" t="inlineStr">
        <is>
          <t>Jour</t>
        </is>
      </c>
      <c r="C3" s="2" t="inlineStr">
        <is>
          <t>Agent</t>
        </is>
      </c>
      <c r="D3" s="2" t="inlineStr">
        <is>
          <t>Heure Début</t>
        </is>
      </c>
      <c r="E3" s="2" t="inlineStr">
        <is>
          <t>Heure Fin</t>
        </is>
      </c>
      <c r="F3" s="2" t="inlineStr">
        <is>
          <t>Durée (h)</t>
        </is>
      </c>
      <c r="G3" s="2" t="inlineStr">
        <is>
          <t>Type de permanence</t>
        </is>
      </c>
      <c r="H3" s="2" t="inlineStr">
        <is>
          <t>Statut</t>
        </is>
      </c>
      <c r="I3" s="2" t="inlineStr">
        <is>
          <t>Remplaçant</t>
        </is>
      </c>
      <c r="J3" s="2" t="inlineStr">
        <is>
          <t>Commentaire</t>
        </is>
      </c>
      <c r="K3" s="2" t="inlineStr">
        <is>
          <t>Taux horaire (€/h)</t>
        </is>
      </c>
      <c r="L3" s="2" t="inlineStr">
        <is>
          <t>Coût (€)</t>
        </is>
      </c>
    </row>
    <row r="4">
      <c r="A4" s="3" t="n">
        <v>46223</v>
      </c>
      <c r="B4" s="4" t="inlineStr">
        <is>
          <t>Lundi</t>
        </is>
      </c>
      <c r="C4" s="5" t="inlineStr">
        <is>
          <t>Marie Dubois</t>
        </is>
      </c>
      <c r="D4" s="6" t="n">
        <v>0.3333333333333333</v>
      </c>
      <c r="E4" s="6" t="n">
        <v>0.5</v>
      </c>
      <c r="F4" s="7">
        <f>ROUND((E4-D4)*24,2)</f>
        <v/>
      </c>
      <c r="G4" s="4" t="inlineStr">
        <is>
          <t>Standard</t>
        </is>
      </c>
      <c r="H4" s="4" t="inlineStr">
        <is>
          <t>Confirmé</t>
        </is>
      </c>
      <c r="I4" s="5" t="inlineStr">
        <is>
          <t>Julien Martin</t>
        </is>
      </c>
      <c r="J4" s="5" t="inlineStr">
        <is>
          <t>Ligne principale</t>
        </is>
      </c>
      <c r="K4" s="8">
        <f>IFERROR(VLOOKUP(C4,'Suivi Agents'!$A$2:$D$9,4,FALSE),0)</f>
        <v/>
      </c>
      <c r="L4" s="8">
        <f>F4*K4</f>
        <v/>
      </c>
    </row>
    <row r="5">
      <c r="A5" s="9" t="n">
        <v>46223</v>
      </c>
      <c r="B5" s="10" t="inlineStr">
        <is>
          <t>Lundi</t>
        </is>
      </c>
      <c r="C5" s="11" t="inlineStr">
        <is>
          <t>Julien Martin</t>
        </is>
      </c>
      <c r="D5" s="12" t="n">
        <v>0.5</v>
      </c>
      <c r="E5" s="12" t="n">
        <v>0.75</v>
      </c>
      <c r="F5" s="13">
        <f>ROUND((E5-D5)*24,2)</f>
        <v/>
      </c>
      <c r="G5" s="10" t="inlineStr">
        <is>
          <t>Standard</t>
        </is>
      </c>
      <c r="H5" s="10" t="inlineStr">
        <is>
          <t>Confirmé</t>
        </is>
      </c>
      <c r="I5" s="11" t="inlineStr">
        <is>
          <t>Sophie Bernard</t>
        </is>
      </c>
      <c r="J5" s="11" t="inlineStr">
        <is>
          <t>Renfort après-midi</t>
        </is>
      </c>
      <c r="K5" s="14">
        <f>IFERROR(VLOOKUP(C5,'Suivi Agents'!$A$2:$D$9,4,FALSE),0)</f>
        <v/>
      </c>
      <c r="L5" s="14">
        <f>F5*K5</f>
        <v/>
      </c>
    </row>
    <row r="6">
      <c r="A6" s="3" t="n">
        <v>46224</v>
      </c>
      <c r="B6" s="4" t="inlineStr">
        <is>
          <t>Mardi</t>
        </is>
      </c>
      <c r="C6" s="5" t="inlineStr">
        <is>
          <t>Sophie Bernard</t>
        </is>
      </c>
      <c r="D6" s="6" t="n">
        <v>0.3333333333333333</v>
      </c>
      <c r="E6" s="6" t="n">
        <v>0.5833333333333334</v>
      </c>
      <c r="F6" s="7">
        <f>ROUND((E6-D6)*24,2)</f>
        <v/>
      </c>
      <c r="G6" s="4" t="inlineStr">
        <is>
          <t>Urgence</t>
        </is>
      </c>
      <c r="H6" s="4" t="inlineStr">
        <is>
          <t>Confirmé</t>
        </is>
      </c>
      <c r="I6" s="5" t="inlineStr">
        <is>
          <t>Thomas Petit</t>
        </is>
      </c>
      <c r="J6" s="5" t="inlineStr">
        <is>
          <t>Astreinte urgences</t>
        </is>
      </c>
      <c r="K6" s="8">
        <f>IFERROR(VLOOKUP(C6,'Suivi Agents'!$A$2:$D$9,4,FALSE),0)</f>
        <v/>
      </c>
      <c r="L6" s="8">
        <f>F6*K6</f>
        <v/>
      </c>
    </row>
    <row r="7">
      <c r="A7" s="9" t="n">
        <v>46224</v>
      </c>
      <c r="B7" s="10" t="inlineStr">
        <is>
          <t>Mardi</t>
        </is>
      </c>
      <c r="C7" s="11" t="inlineStr">
        <is>
          <t>Thomas Petit</t>
        </is>
      </c>
      <c r="D7" s="12" t="n">
        <v>0.5833333333333334</v>
      </c>
      <c r="E7" s="12" t="n">
        <v>0.75</v>
      </c>
      <c r="F7" s="13">
        <f>ROUND((E7-D7)*24,2)</f>
        <v/>
      </c>
      <c r="G7" s="10" t="inlineStr">
        <is>
          <t>Standard</t>
        </is>
      </c>
      <c r="H7" s="10" t="inlineStr">
        <is>
          <t>À confirmer</t>
        </is>
      </c>
      <c r="I7" s="11" t="inlineStr">
        <is>
          <t>Camille Rousseau</t>
        </is>
      </c>
      <c r="J7" s="11" t="inlineStr"/>
      <c r="K7" s="14">
        <f>IFERROR(VLOOKUP(C7,'Suivi Agents'!$A$2:$D$9,4,FALSE),0)</f>
        <v/>
      </c>
      <c r="L7" s="14">
        <f>F7*K7</f>
        <v/>
      </c>
    </row>
    <row r="8">
      <c r="A8" s="3" t="n">
        <v>46225</v>
      </c>
      <c r="B8" s="4" t="inlineStr">
        <is>
          <t>Mercredi</t>
        </is>
      </c>
      <c r="C8" s="5" t="inlineStr">
        <is>
          <t>Camille Rousseau</t>
        </is>
      </c>
      <c r="D8" s="6" t="n">
        <v>0.3333333333333333</v>
      </c>
      <c r="E8" s="6" t="n">
        <v>0.5</v>
      </c>
      <c r="F8" s="7">
        <f>ROUND((E8-D8)*24,2)</f>
        <v/>
      </c>
      <c r="G8" s="4" t="inlineStr">
        <is>
          <t>Standard</t>
        </is>
      </c>
      <c r="H8" s="4" t="inlineStr">
        <is>
          <t>Confirmé</t>
        </is>
      </c>
      <c r="I8" s="5" t="inlineStr">
        <is>
          <t>Nicolas Moreau</t>
        </is>
      </c>
      <c r="J8" s="5" t="inlineStr"/>
      <c r="K8" s="8">
        <f>IFERROR(VLOOKUP(C8,'Suivi Agents'!$A$2:$D$9,4,FALSE),0)</f>
        <v/>
      </c>
      <c r="L8" s="8">
        <f>F8*K8</f>
        <v/>
      </c>
    </row>
    <row r="9">
      <c r="A9" s="9" t="n">
        <v>46225</v>
      </c>
      <c r="B9" s="10" t="inlineStr">
        <is>
          <t>Mercredi</t>
        </is>
      </c>
      <c r="C9" s="11" t="inlineStr">
        <is>
          <t>Nicolas Moreau</t>
        </is>
      </c>
      <c r="D9" s="12" t="n">
        <v>0.5</v>
      </c>
      <c r="E9" s="12" t="n">
        <v>0.75</v>
      </c>
      <c r="F9" s="13">
        <f>ROUND((E9-D9)*24,2)</f>
        <v/>
      </c>
      <c r="G9" s="10" t="inlineStr">
        <is>
          <t>Urgence</t>
        </is>
      </c>
      <c r="H9" s="10" t="inlineStr">
        <is>
          <t>Confirmé</t>
        </is>
      </c>
      <c r="I9" s="11" t="inlineStr">
        <is>
          <t>Léa Fontaine</t>
        </is>
      </c>
      <c r="J9" s="11" t="inlineStr">
        <is>
          <t>Pic d'appels prévu</t>
        </is>
      </c>
      <c r="K9" s="14">
        <f>IFERROR(VLOOKUP(C9,'Suivi Agents'!$A$2:$D$9,4,FALSE),0)</f>
        <v/>
      </c>
      <c r="L9" s="14">
        <f>F9*K9</f>
        <v/>
      </c>
    </row>
    <row r="10">
      <c r="A10" s="3" t="n">
        <v>46226</v>
      </c>
      <c r="B10" s="4" t="inlineStr">
        <is>
          <t>Jeudi</t>
        </is>
      </c>
      <c r="C10" s="5" t="inlineStr">
        <is>
          <t>Léa Fontaine</t>
        </is>
      </c>
      <c r="D10" s="6" t="n">
        <v>0.3333333333333333</v>
      </c>
      <c r="E10" s="6" t="n">
        <v>0.5416666666666666</v>
      </c>
      <c r="F10" s="7">
        <f>ROUND((E10-D10)*24,2)</f>
        <v/>
      </c>
      <c r="G10" s="4" t="inlineStr">
        <is>
          <t>Standard</t>
        </is>
      </c>
      <c r="H10" s="4" t="inlineStr">
        <is>
          <t>Annulé</t>
        </is>
      </c>
      <c r="I10" s="5" t="inlineStr">
        <is>
          <t>Émilie Girard</t>
        </is>
      </c>
      <c r="J10" s="5" t="inlineStr">
        <is>
          <t>Absence maladie</t>
        </is>
      </c>
      <c r="K10" s="8">
        <f>IFERROR(VLOOKUP(C10,'Suivi Agents'!$A$2:$D$9,4,FALSE),0)</f>
        <v/>
      </c>
      <c r="L10" s="8">
        <f>F10*K10</f>
        <v/>
      </c>
    </row>
    <row r="11">
      <c r="A11" s="9" t="n">
        <v>46226</v>
      </c>
      <c r="B11" s="10" t="inlineStr">
        <is>
          <t>Jeudi</t>
        </is>
      </c>
      <c r="C11" s="11" t="inlineStr">
        <is>
          <t>Émilie Girard</t>
        </is>
      </c>
      <c r="D11" s="12" t="n">
        <v>0.5416666666666666</v>
      </c>
      <c r="E11" s="12" t="n">
        <v>0.75</v>
      </c>
      <c r="F11" s="13">
        <f>ROUND((E11-D11)*24,2)</f>
        <v/>
      </c>
      <c r="G11" s="10" t="inlineStr">
        <is>
          <t>Standard</t>
        </is>
      </c>
      <c r="H11" s="10" t="inlineStr">
        <is>
          <t>Confirmé</t>
        </is>
      </c>
      <c r="I11" s="11" t="inlineStr">
        <is>
          <t>Marie Dubois</t>
        </is>
      </c>
      <c r="J11" s="11" t="inlineStr"/>
      <c r="K11" s="14">
        <f>IFERROR(VLOOKUP(C11,'Suivi Agents'!$A$2:$D$9,4,FALSE),0)</f>
        <v/>
      </c>
      <c r="L11" s="14">
        <f>F11*K11</f>
        <v/>
      </c>
    </row>
    <row r="12">
      <c r="A12" s="3" t="n">
        <v>46227</v>
      </c>
      <c r="B12" s="4" t="inlineStr">
        <is>
          <t>Vendredi</t>
        </is>
      </c>
      <c r="C12" s="5" t="inlineStr">
        <is>
          <t>Marie Dubois</t>
        </is>
      </c>
      <c r="D12" s="6" t="n">
        <v>0.3333333333333333</v>
      </c>
      <c r="E12" s="6" t="n">
        <v>0.5833333333333334</v>
      </c>
      <c r="F12" s="7">
        <f>ROUND((E12-D12)*24,2)</f>
        <v/>
      </c>
      <c r="G12" s="4" t="inlineStr">
        <is>
          <t>Urgence</t>
        </is>
      </c>
      <c r="H12" s="4" t="inlineStr">
        <is>
          <t>Confirmé</t>
        </is>
      </c>
      <c r="I12" s="5" t="inlineStr">
        <is>
          <t>Julien Martin</t>
        </is>
      </c>
      <c r="J12" s="5" t="inlineStr">
        <is>
          <t>Astreinte week-end</t>
        </is>
      </c>
      <c r="K12" s="8">
        <f>IFERROR(VLOOKUP(C12,'Suivi Agents'!$A$2:$D$9,4,FALSE),0)</f>
        <v/>
      </c>
      <c r="L12" s="8">
        <f>F12*K12</f>
        <v/>
      </c>
    </row>
    <row r="13">
      <c r="A13" s="9" t="n">
        <v>46227</v>
      </c>
      <c r="B13" s="10" t="inlineStr">
        <is>
          <t>Vendredi</t>
        </is>
      </c>
      <c r="C13" s="11" t="inlineStr">
        <is>
          <t>Nicolas Moreau</t>
        </is>
      </c>
      <c r="D13" s="12" t="n">
        <v>0.5833333333333334</v>
      </c>
      <c r="E13" s="12" t="n">
        <v>0.75</v>
      </c>
      <c r="F13" s="13">
        <f>ROUND((E13-D13)*24,2)</f>
        <v/>
      </c>
      <c r="G13" s="10" t="inlineStr">
        <is>
          <t>Standard</t>
        </is>
      </c>
      <c r="H13" s="10" t="inlineStr">
        <is>
          <t>À confirmer</t>
        </is>
      </c>
      <c r="I13" s="11" t="inlineStr">
        <is>
          <t>Thomas Petit</t>
        </is>
      </c>
      <c r="J13" s="11" t="inlineStr"/>
      <c r="K13" s="14">
        <f>IFERROR(VLOOKUP(C13,'Suivi Agents'!$A$2:$D$9,4,FALSE),0)</f>
        <v/>
      </c>
      <c r="L13" s="14">
        <f>F13*K13</f>
        <v/>
      </c>
    </row>
    <row r="14">
      <c r="E14" s="15" t="inlineStr">
        <is>
          <t>TOTAUX</t>
        </is>
      </c>
      <c r="F14" s="16">
        <f>SUM(F4:F13)</f>
        <v/>
      </c>
      <c r="L14" s="17">
        <f>SUM(L4:L13)</f>
        <v/>
      </c>
    </row>
    <row r="16">
      <c r="A16" s="18" t="inlineStr">
        <is>
          <t>STATISTIQUES</t>
        </is>
      </c>
    </row>
    <row r="17">
      <c r="A17" s="19" t="inlineStr">
        <is>
          <t>Nombre total de permanences</t>
        </is>
      </c>
      <c r="B17" s="20">
        <f>COUNTA(C4:C13)</f>
        <v/>
      </c>
    </row>
    <row r="18">
      <c r="A18" s="19" t="inlineStr">
        <is>
          <t>Total d'heures planifiées</t>
        </is>
      </c>
      <c r="B18" s="21">
        <f>SUM(F4:F13)</f>
        <v/>
      </c>
    </row>
    <row r="19">
      <c r="A19" s="19" t="inlineStr">
        <is>
          <t>Permanences confirmées</t>
        </is>
      </c>
      <c r="B19" s="20">
        <f>COUNTIF(H4:H13,"Confirmé")</f>
        <v/>
      </c>
    </row>
    <row r="20">
      <c r="A20" s="19" t="inlineStr">
        <is>
          <t>Permanences à confirmer</t>
        </is>
      </c>
      <c r="B20" s="20">
        <f>COUNTIF(H4:H13,"À confirmer")</f>
        <v/>
      </c>
    </row>
    <row r="21">
      <c r="A21" s="19" t="inlineStr">
        <is>
          <t>Permanences annulées</t>
        </is>
      </c>
      <c r="B21" s="20">
        <f>COUNTIF(H4:H13,"Annulé")</f>
        <v/>
      </c>
    </row>
    <row r="22">
      <c r="A22" s="19" t="inlineStr">
        <is>
          <t>Permanences de type Urgence</t>
        </is>
      </c>
      <c r="B22" s="20">
        <f>COUNTIF(G4:G13,"Urgence")</f>
        <v/>
      </c>
    </row>
  </sheetData>
  <mergeCells count="1">
    <mergeCell ref="A1:L1"/>
  </mergeCells>
  <conditionalFormatting sqref="H4:H13">
    <cfRule type="expression" priority="1" dxfId="0" stopIfTrue="1">
      <formula>H4="Confirmé"</formula>
    </cfRule>
    <cfRule type="expression" priority="2" dxfId="1" stopIfTrue="1">
      <formula>H4="Annulé"</formula>
    </cfRule>
    <cfRule type="expression" priority="3" dxfId="2" stopIfTrue="1">
      <formula>H4="À confirmer"</formula>
    </cfRule>
  </conditionalFormatting>
  <dataValidations count="3">
    <dataValidation sqref="C4:C13" showErrorMessage="1" showInputMessage="1" allowBlank="1" type="list">
      <formula1>"Marie Dubois,Julien Martin,Sophie Bernard,Thomas Petit,Camille Rousseau,Nicolas Moreau,Léa Fontaine,Émilie Girard"</formula1>
    </dataValidation>
    <dataValidation sqref="G4:G13" showErrorMessage="1" showInputMessage="1" allowBlank="1" type="list">
      <formula1>"Standard,Urgence"</formula1>
    </dataValidation>
    <dataValidation sqref="H4:H13" showErrorMessage="1" showInputMessage="1" allowBlank="1" type="list">
      <formula1>"Confirmé,À confirmer,Annulé"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14" customWidth="1" min="3" max="3"/>
    <col width="17" customWidth="1" min="4" max="4"/>
    <col width="16" customWidth="1" min="5" max="5"/>
    <col width="16" customWidth="1" min="6" max="6"/>
  </cols>
  <sheetData>
    <row r="1" ht="28" customHeight="1">
      <c r="A1" s="1" t="inlineStr">
        <is>
          <t>SUIVI DES AGENTS - PERMANENCES TÉLÉPHONIQUES</t>
        </is>
      </c>
    </row>
    <row r="2" ht="32" customHeight="1">
      <c r="A2" s="2" t="inlineStr">
        <is>
          <t>Agent</t>
        </is>
      </c>
      <c r="B2" s="2" t="inlineStr">
        <is>
          <t>Nombre de permanences</t>
        </is>
      </c>
      <c r="C2" s="2" t="inlineStr">
        <is>
          <t>Total heures</t>
        </is>
      </c>
      <c r="D2" s="2" t="inlineStr">
        <is>
          <t>Taux horaire (€/h)</t>
        </is>
      </c>
      <c r="E2" s="2" t="inlineStr">
        <is>
          <t>Coût total (€)</t>
        </is>
      </c>
      <c r="F2" s="2" t="inlineStr">
        <is>
          <t>% du total heures</t>
        </is>
      </c>
    </row>
    <row r="3">
      <c r="A3" s="5" t="inlineStr">
        <is>
          <t>Marie Dubois</t>
        </is>
      </c>
      <c r="B3" s="22">
        <f>COUNTIF(Planning!$C$4:$C$13,A3)</f>
        <v/>
      </c>
      <c r="C3" s="7">
        <f>SUMIF(Planning!$C$4:$C$13,A3,Planning!$F$4:$F$13)</f>
        <v/>
      </c>
      <c r="D3" s="23" t="n">
        <v>22.5</v>
      </c>
      <c r="E3" s="8">
        <f>C3*D3</f>
        <v/>
      </c>
      <c r="F3" s="24">
        <f>IFERROR(C3/SUM($C$3:$C$10),0)</f>
        <v/>
      </c>
    </row>
    <row r="4">
      <c r="A4" s="11" t="inlineStr">
        <is>
          <t>Julien Martin</t>
        </is>
      </c>
      <c r="B4" s="25">
        <f>COUNTIF(Planning!$C$4:$C$13,A4)</f>
        <v/>
      </c>
      <c r="C4" s="13">
        <f>SUMIF(Planning!$C$4:$C$13,A4,Planning!$F$4:$F$13)</f>
        <v/>
      </c>
      <c r="D4" s="23" t="n">
        <v>24</v>
      </c>
      <c r="E4" s="14">
        <f>C4*D4</f>
        <v/>
      </c>
      <c r="F4" s="26">
        <f>IFERROR(C4/SUM($C$3:$C$10),0)</f>
        <v/>
      </c>
    </row>
    <row r="5">
      <c r="A5" s="5" t="inlineStr">
        <is>
          <t>Sophie Bernard</t>
        </is>
      </c>
      <c r="B5" s="22">
        <f>COUNTIF(Planning!$C$4:$C$13,A5)</f>
        <v/>
      </c>
      <c r="C5" s="7">
        <f>SUMIF(Planning!$C$4:$C$13,A5,Planning!$F$4:$F$13)</f>
        <v/>
      </c>
      <c r="D5" s="23" t="n">
        <v>23</v>
      </c>
      <c r="E5" s="8">
        <f>C5*D5</f>
        <v/>
      </c>
      <c r="F5" s="24">
        <f>IFERROR(C5/SUM($C$3:$C$10),0)</f>
        <v/>
      </c>
    </row>
    <row r="6">
      <c r="A6" s="11" t="inlineStr">
        <is>
          <t>Thomas Petit</t>
        </is>
      </c>
      <c r="B6" s="25">
        <f>COUNTIF(Planning!$C$4:$C$13,A6)</f>
        <v/>
      </c>
      <c r="C6" s="13">
        <f>SUMIF(Planning!$C$4:$C$13,A6,Planning!$F$4:$F$13)</f>
        <v/>
      </c>
      <c r="D6" s="23" t="n">
        <v>21.5</v>
      </c>
      <c r="E6" s="14">
        <f>C6*D6</f>
        <v/>
      </c>
      <c r="F6" s="26">
        <f>IFERROR(C6/SUM($C$3:$C$10),0)</f>
        <v/>
      </c>
    </row>
    <row r="7">
      <c r="A7" s="5" t="inlineStr">
        <is>
          <t>Camille Rousseau</t>
        </is>
      </c>
      <c r="B7" s="22">
        <f>COUNTIF(Planning!$C$4:$C$13,A7)</f>
        <v/>
      </c>
      <c r="C7" s="7">
        <f>SUMIF(Planning!$C$4:$C$13,A7,Planning!$F$4:$F$13)</f>
        <v/>
      </c>
      <c r="D7" s="23" t="n">
        <v>22</v>
      </c>
      <c r="E7" s="8">
        <f>C7*D7</f>
        <v/>
      </c>
      <c r="F7" s="24">
        <f>IFERROR(C7/SUM($C$3:$C$10),0)</f>
        <v/>
      </c>
    </row>
    <row r="8">
      <c r="A8" s="11" t="inlineStr">
        <is>
          <t>Nicolas Moreau</t>
        </is>
      </c>
      <c r="B8" s="25">
        <f>COUNTIF(Planning!$C$4:$C$13,A8)</f>
        <v/>
      </c>
      <c r="C8" s="13">
        <f>SUMIF(Planning!$C$4:$C$13,A8,Planning!$F$4:$F$13)</f>
        <v/>
      </c>
      <c r="D8" s="23" t="n">
        <v>23.5</v>
      </c>
      <c r="E8" s="14">
        <f>C8*D8</f>
        <v/>
      </c>
      <c r="F8" s="26">
        <f>IFERROR(C8/SUM($C$3:$C$10),0)</f>
        <v/>
      </c>
    </row>
    <row r="9">
      <c r="A9" s="5" t="inlineStr">
        <is>
          <t>Léa Fontaine</t>
        </is>
      </c>
      <c r="B9" s="22">
        <f>COUNTIF(Planning!$C$4:$C$13,A9)</f>
        <v/>
      </c>
      <c r="C9" s="7">
        <f>SUMIF(Planning!$C$4:$C$13,A9,Planning!$F$4:$F$13)</f>
        <v/>
      </c>
      <c r="D9" s="23" t="n">
        <v>21</v>
      </c>
      <c r="E9" s="8">
        <f>C9*D9</f>
        <v/>
      </c>
      <c r="F9" s="24">
        <f>IFERROR(C9/SUM($C$3:$C$10),0)</f>
        <v/>
      </c>
    </row>
    <row r="10">
      <c r="A10" s="11" t="inlineStr">
        <is>
          <t>Émilie Girard</t>
        </is>
      </c>
      <c r="B10" s="25">
        <f>COUNTIF(Planning!$C$4:$C$13,A10)</f>
        <v/>
      </c>
      <c r="C10" s="13">
        <f>SUMIF(Planning!$C$4:$C$13,A10,Planning!$F$4:$F$13)</f>
        <v/>
      </c>
      <c r="D10" s="23" t="n">
        <v>22</v>
      </c>
      <c r="E10" s="14">
        <f>C10*D10</f>
        <v/>
      </c>
      <c r="F10" s="26">
        <f>IFERROR(C10/SUM($C$3:$C$10),0)</f>
        <v/>
      </c>
    </row>
    <row r="11">
      <c r="A11" s="15" t="inlineStr">
        <is>
          <t>TOTAL</t>
        </is>
      </c>
      <c r="B11" s="27">
        <f>SUM(B3:B10)</f>
        <v/>
      </c>
      <c r="C11" s="16">
        <f>SUM(C3:C10)</f>
        <v/>
      </c>
      <c r="D11" s="15" t="n"/>
      <c r="E11" s="17">
        <f>SUM(E3:E10)</f>
        <v/>
      </c>
      <c r="F11" s="28">
        <f>SUM(F3:F10)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MODE D'EMPLOI - PLANNING DES PERMANENCES TÉLÉPHONIQUES</t>
        </is>
      </c>
    </row>
    <row r="3" ht="42" customHeight="1">
      <c r="A3" s="29" t="inlineStr">
        <is>
          <t>Objectif du fichier</t>
        </is>
      </c>
      <c r="B3" s="30" t="inlineStr">
        <is>
          <t>Ce classeur permet d'organiser, suivre et valoriser les permanences téléphoniques d'une équipe sur une période donnée (juillet 2026).</t>
        </is>
      </c>
    </row>
    <row r="4" ht="42" customHeight="1">
      <c r="A4" s="31" t="inlineStr">
        <is>
          <t>Feuille Planning</t>
        </is>
      </c>
      <c r="B4" s="32" t="inlineStr">
        <is>
          <t>Contient la liste des permanences : date, jour, agent, horaires, durée calculée automatiquement, type (Standard/Urgence), statut, remplaçant, commentaire, taux horaire et coût.</t>
        </is>
      </c>
    </row>
    <row r="5" ht="42" customHeight="1">
      <c r="A5" s="29" t="inlineStr">
        <is>
          <t>Colonne Durée (h)</t>
        </is>
      </c>
      <c r="B5" s="30" t="inlineStr">
        <is>
          <t>Calculée automatiquement avec la formule =ROUND((Heure Fin - Heure Début)*24,2). Ne pas saisir de valeur manuelle dans cette colonne.</t>
        </is>
      </c>
    </row>
    <row r="6" ht="42" customHeight="1">
      <c r="A6" s="31" t="inlineStr">
        <is>
          <t>Colonne Taux horaire</t>
        </is>
      </c>
      <c r="B6" s="32" t="inlineStr">
        <is>
          <t>Récupérée automatiquement depuis la feuille Suivi Agents via une formule VLOOKUP, selon le nom de l'agent.</t>
        </is>
      </c>
    </row>
    <row r="7" ht="42" customHeight="1">
      <c r="A7" s="29" t="inlineStr">
        <is>
          <t>Colonne Statut</t>
        </is>
      </c>
      <c r="B7" s="30" t="inlineStr">
        <is>
          <t>Liste déroulante : Confirmé, À confirmer, Annulé. Les couleurs changent automatiquement (vert/jaune/rouge) grâce à la mise en forme conditionnelle.</t>
        </is>
      </c>
    </row>
    <row r="8" ht="42" customHeight="1">
      <c r="A8" s="31" t="inlineStr">
        <is>
          <t>Feuille Suivi Agents</t>
        </is>
      </c>
      <c r="B8" s="32" t="inlineStr">
        <is>
          <t>Récapitule pour chaque agent le nombre de permanences, le total d'heures, le taux horaire (modifiable en jaune) et le coût total, avec deux graphiques de synthèse.</t>
        </is>
      </c>
    </row>
    <row r="9" ht="42" customHeight="1">
      <c r="A9" s="29" t="inlineStr">
        <is>
          <t>Cellules modifiables</t>
        </is>
      </c>
      <c r="B9" s="30" t="inlineStr">
        <is>
          <t>Les cellules à fond jaune pâle (taux horaire) sont les seules à modifier manuellement. Toutes les autres valeurs calculées se mettent à jour automatiquement.</t>
        </is>
      </c>
    </row>
    <row r="10" ht="42" customHeight="1">
      <c r="A10" s="31" t="inlineStr">
        <is>
          <t>Ajout de permanences</t>
        </is>
      </c>
      <c r="B10" s="32" t="inlineStr">
        <is>
          <t>Pour ajouter une permanence, insérez une nouvelle ligne dans le tableau Planning et recopiez les formules des colonnes Durée, Taux horaire et Coût.</t>
        </is>
      </c>
    </row>
    <row r="11" ht="42" customHeight="1">
      <c r="A11" s="29" t="inlineStr">
        <is>
          <t>Bonnes pratiques</t>
        </is>
      </c>
      <c r="B11" s="30" t="inlineStr">
        <is>
          <t>Vérifiez régulièrement les permanences au statut 'À confirmer' et mettez à jour les remplaçants en cas d'absence imprévue.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2026-07-21T18:11:03Z</dcterms:created>
  <dcterms:modified xmlns:dcterms="http://purl.org/dc/terms/" xmlns:xsi="http://www.w3.org/2001/XMLSchema-instance" xsi:type="dcterms:W3CDTF">2026-07-21T18:11:03Z</dcterms:modified>
</cp:coreProperties>
</file>