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ttance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Modèle de quittance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0" hidden="1">'Quittances'!$A$1:$P$11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 ##0.00 €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name val="Calibri"/>
      <b val="1"/>
      <sz val="10"/>
    </font>
    <font>
      <name val="Calibri"/>
      <b val="1"/>
      <color rgb="00FFFFFF"/>
      <sz val="16"/>
    </font>
    <font>
      <name val="Calibri"/>
      <b val="1"/>
      <color rgb="00C8102E"/>
      <sz val="11"/>
    </font>
    <font>
      <name val="Calibri"/>
      <i val="1"/>
      <sz val="9"/>
    </font>
    <font>
      <name val="Calibri"/>
      <b val="1"/>
      <color rgb="0016A34A"/>
      <sz val="11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0F172A"/>
      </patternFill>
    </fill>
    <fill>
      <patternFill patternType="solid">
        <fgColor rgb="00C8102E"/>
      </patternFill>
    </fill>
    <fill>
      <patternFill patternType="solid">
        <fgColor rgb="00F0F9FF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 wrapText="1"/>
    </xf>
    <xf numFmtId="165" fontId="2" fillId="5" borderId="1" applyAlignment="1" pivotButton="0" quotePrefix="0" xfId="0">
      <alignment horizontal="right" vertical="center"/>
    </xf>
    <xf numFmtId="0" fontId="1" fillId="2" borderId="1" pivotButton="0" quotePrefix="0" xfId="0"/>
    <xf numFmtId="165" fontId="1" fillId="2" borderId="1" applyAlignment="1" pivotButton="0" quotePrefix="0" xfId="0">
      <alignment horizontal="right" vertical="center"/>
    </xf>
    <xf numFmtId="0" fontId="3" fillId="6" borderId="0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 wrapText="1"/>
    </xf>
    <xf numFmtId="1" fontId="0" fillId="3" borderId="1" applyAlignment="1" pivotButton="0" quotePrefix="0" xfId="0">
      <alignment horizontal="right" vertical="center"/>
    </xf>
    <xf numFmtId="10" fontId="0" fillId="3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0" fontId="4" fillId="7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6" borderId="0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7" fillId="9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D97706"/>
        <sz val="10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</a:t>
            </a:r>
          </a:p>
        </rich>
      </tx>
    </title>
    <plotArea>
      <pieChart>
        <varyColors val="1"/>
        <ser>
          <idx val="0"/>
          <order val="0"/>
          <tx>
            <strRef>
              <f>'Synthèse'!F3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'Synthèse'!$E$4:$E$6</f>
            </numRef>
          </cat>
          <val>
            <numRef>
              <f>'Synthèse'!$F$4:$F$6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dû par mois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'Synthèse'!F9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'Synthèse'!$E$10:$E$13</f>
            </numRef>
          </cat>
          <val>
            <numRef>
              <f>'Synthèse'!$F$10:$F$13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30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30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6" customWidth="1" min="3" max="3"/>
    <col width="20" customWidth="1" min="4" max="4"/>
    <col width="14" customWidth="1" min="5" max="5"/>
    <col width="32" customWidth="1" min="6" max="6"/>
    <col width="16" customWidth="1" min="7" max="7"/>
    <col width="14" customWidth="1" min="8" max="8"/>
    <col width="12" customWidth="1" min="9" max="9"/>
    <col width="12" customWidth="1" min="10" max="10"/>
    <col width="14" customWidth="1" min="11" max="11"/>
    <col width="12" customWidth="1" min="12" max="12"/>
    <col width="16" customWidth="1" min="13" max="13"/>
    <col width="16" customWidth="1" min="14" max="14"/>
    <col width="18" customWidth="1" min="15" max="15"/>
    <col width="28" customWidth="1" min="16" max="16"/>
  </cols>
  <sheetData>
    <row r="1" ht="30" customHeight="1">
      <c r="A1" s="1" t="inlineStr">
        <is>
          <t>N° Quittance</t>
        </is>
      </c>
      <c r="B1" s="1" t="inlineStr">
        <is>
          <t>Période de location</t>
        </is>
      </c>
      <c r="C1" s="1" t="inlineStr">
        <is>
          <t>Date d'émission</t>
        </is>
      </c>
      <c r="D1" s="1" t="inlineStr">
        <is>
          <t>Nom du locataire</t>
        </is>
      </c>
      <c r="E1" s="1" t="inlineStr">
        <is>
          <t>Ville</t>
        </is>
      </c>
      <c r="F1" s="1" t="inlineStr">
        <is>
          <t>Adresse du logement</t>
        </is>
      </c>
      <c r="G1" s="1" t="inlineStr">
        <is>
          <t>Type de logement</t>
        </is>
      </c>
      <c r="H1" s="1" t="inlineStr">
        <is>
          <t>Loyer HC (€)</t>
        </is>
      </c>
      <c r="I1" s="1" t="inlineStr">
        <is>
          <t>Charges (€)</t>
        </is>
      </c>
      <c r="J1" s="1" t="inlineStr">
        <is>
          <t>Total dû (€)</t>
        </is>
      </c>
      <c r="K1" s="1" t="inlineStr">
        <is>
          <t>Montant payé (€)</t>
        </is>
      </c>
      <c r="L1" s="1" t="inlineStr">
        <is>
          <t>Solde (€)</t>
        </is>
      </c>
      <c r="M1" s="1" t="inlineStr">
        <is>
          <t>Statut</t>
        </is>
      </c>
      <c r="N1" s="1" t="inlineStr">
        <is>
          <t>Date de paiement</t>
        </is>
      </c>
      <c r="O1" s="1" t="inlineStr">
        <is>
          <t>Mode de paiement</t>
        </is>
      </c>
      <c r="P1" s="1" t="inlineStr">
        <is>
          <t>Observations</t>
        </is>
      </c>
    </row>
    <row r="2">
      <c r="A2" s="2" t="inlineStr">
        <is>
          <t>QT-2026-001</t>
        </is>
      </c>
      <c r="B2" s="2" t="inlineStr">
        <is>
          <t>Janvier 2026</t>
        </is>
      </c>
      <c r="C2" s="3" t="inlineStr">
        <is>
          <t>01/01/2026</t>
        </is>
      </c>
      <c r="D2" s="4" t="inlineStr">
        <is>
          <t>Marie Dubois</t>
        </is>
      </c>
      <c r="E2" s="2" t="inlineStr">
        <is>
          <t>Paris</t>
        </is>
      </c>
      <c r="F2" s="4" t="inlineStr">
        <is>
          <t>12 Rue de Rivoli, 75001</t>
        </is>
      </c>
      <c r="G2" s="2" t="inlineStr">
        <is>
          <t>Appartement T2</t>
        </is>
      </c>
      <c r="H2" s="5" t="n">
        <v>1200</v>
      </c>
      <c r="I2" s="5" t="n">
        <v>80</v>
      </c>
      <c r="J2" s="5">
        <f>H2+I2</f>
        <v/>
      </c>
      <c r="K2" s="6" t="n">
        <v>1280</v>
      </c>
      <c r="L2" s="5">
        <f>J2-K2</f>
        <v/>
      </c>
      <c r="M2" s="2">
        <f>IF(L2=0,"Réglé",IF(L2&gt;0,"Impayé partiel","Trop-perçu"))</f>
        <v/>
      </c>
      <c r="N2" s="3" t="inlineStr">
        <is>
          <t>01/01/2026</t>
        </is>
      </c>
      <c r="O2" s="2" t="inlineStr">
        <is>
          <t>Virement</t>
        </is>
      </c>
      <c r="P2" s="4" t="inlineStr">
        <is>
          <t>Paiement conforme</t>
        </is>
      </c>
    </row>
    <row r="3">
      <c r="A3" s="7" t="inlineStr">
        <is>
          <t>QT-2026-002</t>
        </is>
      </c>
      <c r="B3" s="7" t="inlineStr">
        <is>
          <t>Janvier 2026</t>
        </is>
      </c>
      <c r="C3" s="8" t="inlineStr">
        <is>
          <t>01/01/2026</t>
        </is>
      </c>
      <c r="D3" s="9" t="inlineStr">
        <is>
          <t>Julien Martin</t>
        </is>
      </c>
      <c r="E3" s="7" t="inlineStr">
        <is>
          <t>Lyon</t>
        </is>
      </c>
      <c r="F3" s="9" t="inlineStr">
        <is>
          <t>5 Avenue Jean Jaurès, 69007</t>
        </is>
      </c>
      <c r="G3" s="7" t="inlineStr">
        <is>
          <t>Studio</t>
        </is>
      </c>
      <c r="H3" s="10" t="n">
        <v>720</v>
      </c>
      <c r="I3" s="10" t="n">
        <v>45</v>
      </c>
      <c r="J3" s="10">
        <f>H3+I3</f>
        <v/>
      </c>
      <c r="K3" s="6" t="n">
        <v>600</v>
      </c>
      <c r="L3" s="10">
        <f>J3-K3</f>
        <v/>
      </c>
      <c r="M3" s="7">
        <f>IF(L3=0,"Réglé",IF(L3&gt;0,"Impayé partiel","Trop-perçu"))</f>
        <v/>
      </c>
      <c r="N3" s="8" t="inlineStr">
        <is>
          <t>05/01/2026</t>
        </is>
      </c>
      <c r="O3" s="7" t="inlineStr">
        <is>
          <t>Chèque</t>
        </is>
      </c>
      <c r="P3" s="9" t="inlineStr">
        <is>
          <t>Paiement partiel — solde attendu</t>
        </is>
      </c>
    </row>
    <row r="4">
      <c r="A4" s="2" t="inlineStr">
        <is>
          <t>QT-2026-003</t>
        </is>
      </c>
      <c r="B4" s="2" t="inlineStr">
        <is>
          <t>Janvier 2026</t>
        </is>
      </c>
      <c r="C4" s="3" t="inlineStr">
        <is>
          <t>01/01/2026</t>
        </is>
      </c>
      <c r="D4" s="4" t="inlineStr">
        <is>
          <t>Sophie Bernard</t>
        </is>
      </c>
      <c r="E4" s="2" t="inlineStr">
        <is>
          <t>Marseille</t>
        </is>
      </c>
      <c r="F4" s="4" t="inlineStr">
        <is>
          <t>8 Boulevard Longchamp, 13001</t>
        </is>
      </c>
      <c r="G4" s="2" t="inlineStr">
        <is>
          <t>Appartement T3</t>
        </is>
      </c>
      <c r="H4" s="5" t="n">
        <v>950</v>
      </c>
      <c r="I4" s="5" t="n">
        <v>70</v>
      </c>
      <c r="J4" s="5">
        <f>H4+I4</f>
        <v/>
      </c>
      <c r="K4" s="6" t="n">
        <v>1020</v>
      </c>
      <c r="L4" s="5">
        <f>J4-K4</f>
        <v/>
      </c>
      <c r="M4" s="2">
        <f>IF(L4=0,"Réglé",IF(L4&gt;0,"Impayé partiel","Trop-perçu"))</f>
        <v/>
      </c>
      <c r="N4" s="3" t="inlineStr">
        <is>
          <t>02/01/2026</t>
        </is>
      </c>
      <c r="O4" s="2" t="inlineStr">
        <is>
          <t>Prélèvement</t>
        </is>
      </c>
      <c r="P4" s="4" t="inlineStr"/>
    </row>
    <row r="5">
      <c r="A5" s="7" t="inlineStr">
        <is>
          <t>QT-2026-004</t>
        </is>
      </c>
      <c r="B5" s="7" t="inlineStr">
        <is>
          <t>Février 2026</t>
        </is>
      </c>
      <c r="C5" s="8" t="inlineStr">
        <is>
          <t>01/02/2026</t>
        </is>
      </c>
      <c r="D5" s="9" t="inlineStr">
        <is>
          <t>Thomas Petit</t>
        </is>
      </c>
      <c r="E5" s="7" t="inlineStr">
        <is>
          <t>Toulouse</t>
        </is>
      </c>
      <c r="F5" s="9" t="inlineStr">
        <is>
          <t>22 Rue du Taur, 31000</t>
        </is>
      </c>
      <c r="G5" s="7" t="inlineStr">
        <is>
          <t>Appartement T2</t>
        </is>
      </c>
      <c r="H5" s="10" t="n">
        <v>820</v>
      </c>
      <c r="I5" s="10" t="n">
        <v>55</v>
      </c>
      <c r="J5" s="10">
        <f>H5+I5</f>
        <v/>
      </c>
      <c r="K5" s="6" t="n">
        <v>875</v>
      </c>
      <c r="L5" s="10">
        <f>J5-K5</f>
        <v/>
      </c>
      <c r="M5" s="7">
        <f>IF(L5=0,"Réglé",IF(L5&gt;0,"Impayé partiel","Trop-perçu"))</f>
        <v/>
      </c>
      <c r="N5" s="8" t="inlineStr">
        <is>
          <t>03/02/2026</t>
        </is>
      </c>
      <c r="O5" s="7" t="inlineStr">
        <is>
          <t>Virement</t>
        </is>
      </c>
      <c r="P5" s="9" t="inlineStr"/>
    </row>
    <row r="6">
      <c r="A6" s="2" t="inlineStr">
        <is>
          <t>QT-2026-005</t>
        </is>
      </c>
      <c r="B6" s="2" t="inlineStr">
        <is>
          <t>Février 2026</t>
        </is>
      </c>
      <c r="C6" s="3" t="inlineStr">
        <is>
          <t>01/02/2026</t>
        </is>
      </c>
      <c r="D6" s="4" t="inlineStr">
        <is>
          <t>Camille Leroy</t>
        </is>
      </c>
      <c r="E6" s="2" t="inlineStr">
        <is>
          <t>Bordeaux</t>
        </is>
      </c>
      <c r="F6" s="4" t="inlineStr">
        <is>
          <t>3 Cours Victor Hugo, 33000</t>
        </is>
      </c>
      <c r="G6" s="2" t="inlineStr">
        <is>
          <t>Maison T4</t>
        </is>
      </c>
      <c r="H6" s="5" t="n">
        <v>1450</v>
      </c>
      <c r="I6" s="5" t="n">
        <v>120</v>
      </c>
      <c r="J6" s="5">
        <f>H6+I6</f>
        <v/>
      </c>
      <c r="K6" s="6" t="n">
        <v>1600</v>
      </c>
      <c r="L6" s="5">
        <f>J6-K6</f>
        <v/>
      </c>
      <c r="M6" s="2">
        <f>IF(L6=0,"Réglé",IF(L6&gt;0,"Impayé partiel","Trop-perçu"))</f>
        <v/>
      </c>
      <c r="N6" s="3" t="inlineStr">
        <is>
          <t>01/02/2026</t>
        </is>
      </c>
      <c r="O6" s="2" t="inlineStr">
        <is>
          <t>Virement</t>
        </is>
      </c>
      <c r="P6" s="4" t="inlineStr">
        <is>
          <t>Trop-perçu — remboursement prévu</t>
        </is>
      </c>
    </row>
    <row r="7">
      <c r="A7" s="7" t="inlineStr">
        <is>
          <t>QT-2026-006</t>
        </is>
      </c>
      <c r="B7" s="7" t="inlineStr">
        <is>
          <t>Février 2026</t>
        </is>
      </c>
      <c r="C7" s="8" t="inlineStr">
        <is>
          <t>01/02/2026</t>
        </is>
      </c>
      <c r="D7" s="9" t="inlineStr">
        <is>
          <t>Nicolas Moreau</t>
        </is>
      </c>
      <c r="E7" s="7" t="inlineStr">
        <is>
          <t>Lille</t>
        </is>
      </c>
      <c r="F7" s="9" t="inlineStr">
        <is>
          <t>17 Rue Faidherbe, 59000</t>
        </is>
      </c>
      <c r="G7" s="7" t="inlineStr">
        <is>
          <t>Studio</t>
        </is>
      </c>
      <c r="H7" s="10" t="n">
        <v>650</v>
      </c>
      <c r="I7" s="10" t="n">
        <v>40</v>
      </c>
      <c r="J7" s="10">
        <f>H7+I7</f>
        <v/>
      </c>
      <c r="K7" s="6" t="n">
        <v>0</v>
      </c>
      <c r="L7" s="10">
        <f>J7-K7</f>
        <v/>
      </c>
      <c r="M7" s="7">
        <f>IF(L7=0,"Réglé",IF(L7&gt;0,"Impayé partiel","Trop-perçu"))</f>
        <v/>
      </c>
      <c r="N7" s="7" t="n"/>
      <c r="O7" s="7" t="inlineStr">
        <is>
          <t>—</t>
        </is>
      </c>
      <c r="P7" s="9" t="inlineStr">
        <is>
          <t>Aucun paiement reçu</t>
        </is>
      </c>
    </row>
    <row r="8">
      <c r="A8" s="2" t="inlineStr">
        <is>
          <t>QT-2026-007</t>
        </is>
      </c>
      <c r="B8" s="2" t="inlineStr">
        <is>
          <t>Mars 2026</t>
        </is>
      </c>
      <c r="C8" s="3" t="inlineStr">
        <is>
          <t>01/03/2026</t>
        </is>
      </c>
      <c r="D8" s="4" t="inlineStr">
        <is>
          <t>Léa Fournier</t>
        </is>
      </c>
      <c r="E8" s="2" t="inlineStr">
        <is>
          <t>Nantes</t>
        </is>
      </c>
      <c r="F8" s="4" t="inlineStr">
        <is>
          <t>9 Rue du Calvaire, 44000</t>
        </is>
      </c>
      <c r="G8" s="2" t="inlineStr">
        <is>
          <t>Appartement T2</t>
        </is>
      </c>
      <c r="H8" s="5" t="n">
        <v>780</v>
      </c>
      <c r="I8" s="5" t="n">
        <v>60</v>
      </c>
      <c r="J8" s="5">
        <f>H8+I8</f>
        <v/>
      </c>
      <c r="K8" s="6" t="n">
        <v>840</v>
      </c>
      <c r="L8" s="5">
        <f>J8-K8</f>
        <v/>
      </c>
      <c r="M8" s="2">
        <f>IF(L8=0,"Réglé",IF(L8&gt;0,"Impayé partiel","Trop-perçu"))</f>
        <v/>
      </c>
      <c r="N8" s="3" t="inlineStr">
        <is>
          <t>04/03/2026</t>
        </is>
      </c>
      <c r="O8" s="2" t="inlineStr">
        <is>
          <t>Prélèvement</t>
        </is>
      </c>
      <c r="P8" s="4" t="inlineStr"/>
    </row>
    <row r="9">
      <c r="A9" s="7" t="inlineStr">
        <is>
          <t>QT-2026-008</t>
        </is>
      </c>
      <c r="B9" s="7" t="inlineStr">
        <is>
          <t>Mars 2026</t>
        </is>
      </c>
      <c r="C9" s="8" t="inlineStr">
        <is>
          <t>01/03/2026</t>
        </is>
      </c>
      <c r="D9" s="9" t="inlineStr">
        <is>
          <t>Antoine Girard</t>
        </is>
      </c>
      <c r="E9" s="7" t="inlineStr">
        <is>
          <t>Strasbourg</t>
        </is>
      </c>
      <c r="F9" s="9" t="inlineStr">
        <is>
          <t>14 Rue des Bouchers, 67000</t>
        </is>
      </c>
      <c r="G9" s="7" t="inlineStr">
        <is>
          <t>Appartement T3</t>
        </is>
      </c>
      <c r="H9" s="10" t="n">
        <v>1100</v>
      </c>
      <c r="I9" s="10" t="n">
        <v>90</v>
      </c>
      <c r="J9" s="10">
        <f>H9+I9</f>
        <v/>
      </c>
      <c r="K9" s="6" t="n">
        <v>900</v>
      </c>
      <c r="L9" s="10">
        <f>J9-K9</f>
        <v/>
      </c>
      <c r="M9" s="7">
        <f>IF(L9=0,"Réglé",IF(L9&gt;0,"Impayé partiel","Trop-perçu"))</f>
        <v/>
      </c>
      <c r="N9" s="8" t="inlineStr">
        <is>
          <t>07/03/2026</t>
        </is>
      </c>
      <c r="O9" s="7" t="inlineStr">
        <is>
          <t>Espèces</t>
        </is>
      </c>
      <c r="P9" s="9" t="inlineStr">
        <is>
          <t>Reste 290 € à percevoir</t>
        </is>
      </c>
    </row>
    <row r="10">
      <c r="A10" s="2" t="inlineStr">
        <is>
          <t>QT-2026-009</t>
        </is>
      </c>
      <c r="B10" s="2" t="inlineStr">
        <is>
          <t>Avril 2026</t>
        </is>
      </c>
      <c r="C10" s="3" t="inlineStr">
        <is>
          <t>01/04/2026</t>
        </is>
      </c>
      <c r="D10" s="4" t="inlineStr">
        <is>
          <t>Chloé Roussel</t>
        </is>
      </c>
      <c r="E10" s="2" t="inlineStr">
        <is>
          <t>Rennes</t>
        </is>
      </c>
      <c r="F10" s="4" t="inlineStr">
        <is>
          <t>2 Place du Parlement, 35000</t>
        </is>
      </c>
      <c r="G10" s="2" t="inlineStr">
        <is>
          <t>Appartement T2</t>
        </is>
      </c>
      <c r="H10" s="5" t="n">
        <v>760</v>
      </c>
      <c r="I10" s="5" t="n">
        <v>50</v>
      </c>
      <c r="J10" s="5">
        <f>H10+I10</f>
        <v/>
      </c>
      <c r="K10" s="6" t="n">
        <v>810</v>
      </c>
      <c r="L10" s="5">
        <f>J10-K10</f>
        <v/>
      </c>
      <c r="M10" s="2">
        <f>IF(L10=0,"Réglé",IF(L10&gt;0,"Impayé partiel","Trop-perçu"))</f>
        <v/>
      </c>
      <c r="N10" s="3" t="inlineStr">
        <is>
          <t>01/04/2026</t>
        </is>
      </c>
      <c r="O10" s="2" t="inlineStr">
        <is>
          <t>Virement</t>
        </is>
      </c>
      <c r="P10" s="4" t="inlineStr"/>
    </row>
    <row r="11">
      <c r="A11" s="7" t="inlineStr">
        <is>
          <t>QT-2026-010</t>
        </is>
      </c>
      <c r="B11" s="7" t="inlineStr">
        <is>
          <t>Avril 2026</t>
        </is>
      </c>
      <c r="C11" s="8" t="inlineStr">
        <is>
          <t>01/04/2026</t>
        </is>
      </c>
      <c r="D11" s="9" t="inlineStr">
        <is>
          <t>Maxime Laurent</t>
        </is>
      </c>
      <c r="E11" s="7" t="inlineStr">
        <is>
          <t>Montpellier</t>
        </is>
      </c>
      <c r="F11" s="9" t="inlineStr">
        <is>
          <t>6 Rue de l'Aiguillerie, 34000</t>
        </is>
      </c>
      <c r="G11" s="7" t="inlineStr">
        <is>
          <t>Studio</t>
        </is>
      </c>
      <c r="H11" s="10" t="n">
        <v>620</v>
      </c>
      <c r="I11" s="10" t="n">
        <v>35</v>
      </c>
      <c r="J11" s="10">
        <f>H11+I11</f>
        <v/>
      </c>
      <c r="K11" s="6" t="n">
        <v>655</v>
      </c>
      <c r="L11" s="10">
        <f>J11-K11</f>
        <v/>
      </c>
      <c r="M11" s="7">
        <f>IF(L11=0,"Réglé",IF(L11&gt;0,"Impayé partiel","Trop-perçu"))</f>
        <v/>
      </c>
      <c r="N11" s="8" t="inlineStr">
        <is>
          <t>02/04/2026</t>
        </is>
      </c>
      <c r="O11" s="7" t="inlineStr">
        <is>
          <t>Prélèvement</t>
        </is>
      </c>
      <c r="P11" s="9" t="inlineStr"/>
    </row>
    <row r="12" ht="24" customHeight="1">
      <c r="A12" s="1" t="inlineStr">
        <is>
          <t>TOTAUX</t>
        </is>
      </c>
      <c r="B12" s="11" t="n"/>
      <c r="C12" s="11" t="n"/>
      <c r="D12" s="11" t="n"/>
      <c r="E12" s="11" t="n"/>
      <c r="F12" s="11" t="n"/>
      <c r="G12" s="11" t="n"/>
      <c r="H12" s="12">
        <f>SUM(H2:H11)</f>
        <v/>
      </c>
      <c r="I12" s="12">
        <f>SUM(I2:I11)</f>
        <v/>
      </c>
      <c r="J12" s="12">
        <f>SUM(J2:J11)</f>
        <v/>
      </c>
      <c r="K12" s="12">
        <f>SUM(K2:K11)</f>
        <v/>
      </c>
      <c r="L12" s="12">
        <f>SUM(L2:L11)</f>
        <v/>
      </c>
      <c r="M12" s="11" t="n"/>
      <c r="N12" s="11" t="n"/>
      <c r="O12" s="11" t="n"/>
      <c r="P12" s="11" t="n"/>
    </row>
  </sheetData>
  <autoFilter ref="A1:P11"/>
  <conditionalFormatting sqref="M2:M11">
    <cfRule type="expression" priority="1" dxfId="0" stopIfTrue="1">
      <formula>$L2=0</formula>
    </cfRule>
    <cfRule type="expression" priority="2" dxfId="1" stopIfTrue="1">
      <formula>$L2&gt;0</formula>
    </cfRule>
    <cfRule type="expression" priority="3" dxfId="2" stopIfTrue="1">
      <formula>$L2&lt;0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20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36" customHeight="1">
      <c r="A1" s="13" t="inlineStr">
        <is>
          <t>TABLEAU DE BORD — GESTION DES LOYERS 2026</t>
        </is>
      </c>
    </row>
    <row r="3" ht="22" customHeight="1">
      <c r="A3" s="14" t="inlineStr">
        <is>
          <t>INDICATEURS CLÉS</t>
        </is>
      </c>
      <c r="E3" s="1" t="inlineStr">
        <is>
          <t>Statut</t>
        </is>
      </c>
      <c r="F3" s="1" t="inlineStr">
        <is>
          <t>Nombre</t>
        </is>
      </c>
    </row>
    <row r="4" ht="22" customHeight="1">
      <c r="A4" s="15" t="inlineStr">
        <is>
          <t>Nombre total de quittances</t>
        </is>
      </c>
      <c r="B4" s="16">
        <f>COUNTA(Quittances!A:A)-1</f>
        <v/>
      </c>
      <c r="E4" s="2" t="inlineStr">
        <is>
          <t>Réglé</t>
        </is>
      </c>
      <c r="F4" s="2">
        <f>COUNTIF(Quittances!M:M,"Réglé")</f>
        <v/>
      </c>
    </row>
    <row r="5" ht="22" customHeight="1">
      <c r="A5" s="15" t="inlineStr">
        <is>
          <t>Quittances réglées</t>
        </is>
      </c>
      <c r="B5" s="16">
        <f>COUNTIF(Quittances!M:M,"Réglé")</f>
        <v/>
      </c>
      <c r="E5" s="7" t="inlineStr">
        <is>
          <t>Impayé partiel</t>
        </is>
      </c>
      <c r="F5" s="7">
        <f>COUNTIF(Quittances!M:M,"Impayé partiel")</f>
        <v/>
      </c>
    </row>
    <row r="6" ht="22" customHeight="1">
      <c r="A6" s="15" t="inlineStr">
        <is>
          <t>Quittances impayées (partiel)</t>
        </is>
      </c>
      <c r="B6" s="16">
        <f>COUNTIF(Quittances!M:M,"Impayé partiel")</f>
        <v/>
      </c>
      <c r="E6" s="2" t="inlineStr">
        <is>
          <t>Trop-perçu</t>
        </is>
      </c>
      <c r="F6" s="2">
        <f>COUNTIF(Quittances!M:M,"Trop-perçu")</f>
        <v/>
      </c>
    </row>
    <row r="7" ht="22" customHeight="1">
      <c r="A7" s="15" t="inlineStr">
        <is>
          <t>Taux de règlement</t>
        </is>
      </c>
      <c r="B7" s="17">
        <f>IFERROR(B5/B4,0)</f>
        <v/>
      </c>
    </row>
    <row r="8" ht="22" customHeight="1">
      <c r="A8" s="15" t="inlineStr">
        <is>
          <t>Total loyers facturés (€)</t>
        </is>
      </c>
      <c r="B8" s="18">
        <f>SUM(Quittances!J:J)</f>
        <v/>
      </c>
    </row>
    <row r="9" ht="22" customHeight="1">
      <c r="A9" s="15" t="inlineStr">
        <is>
          <t>Total encaissé (€)</t>
        </is>
      </c>
      <c r="B9" s="18">
        <f>SUM(Quittances!K:K)</f>
        <v/>
      </c>
      <c r="E9" s="1" t="inlineStr">
        <is>
          <t>Mois</t>
        </is>
      </c>
      <c r="F9" s="1" t="inlineStr">
        <is>
          <t>Total dû (€)</t>
        </is>
      </c>
    </row>
    <row r="10" ht="22" customHeight="1">
      <c r="A10" s="15" t="inlineStr">
        <is>
          <t>Total impayés (€)</t>
        </is>
      </c>
      <c r="B10" s="18">
        <f>IFERROR(SUM(Quittances!L:L),0)</f>
        <v/>
      </c>
      <c r="E10" s="2" t="inlineStr">
        <is>
          <t>Janvier 2026</t>
        </is>
      </c>
      <c r="F10" s="5">
        <f>SUMIF(Quittances!B:B,"Janvier 2026",Quittances!J:J)</f>
        <v/>
      </c>
    </row>
    <row r="11">
      <c r="E11" s="7" t="inlineStr">
        <is>
          <t>Février 2026</t>
        </is>
      </c>
      <c r="F11" s="10">
        <f>SUMIF(Quittances!B:B,"Février 2026",Quittances!J:J)</f>
        <v/>
      </c>
    </row>
    <row r="12" ht="22" customHeight="1">
      <c r="A12" s="19" t="inlineStr">
        <is>
          <t>Ville</t>
        </is>
      </c>
      <c r="B12" s="20" t="n"/>
      <c r="C12" s="20" t="n"/>
      <c r="E12" s="2" t="inlineStr">
        <is>
          <t>Mars 2026</t>
        </is>
      </c>
      <c r="F12" s="5">
        <f>SUMIF(Quittances!B:B,"Mars 2026",Quittances!J:J)</f>
        <v/>
      </c>
    </row>
    <row r="13" ht="20" customHeight="1">
      <c r="A13" s="4" t="inlineStr">
        <is>
          <t>Paris</t>
        </is>
      </c>
      <c r="B13" s="2">
        <f>COUNTIF(Quittances!E:E,"Paris")</f>
        <v/>
      </c>
      <c r="C13" s="5">
        <f>SUMIF(Quittances!E:E,"Paris",Quittances!K:K)</f>
        <v/>
      </c>
      <c r="E13" s="7" t="inlineStr">
        <is>
          <t>Avril 2026</t>
        </is>
      </c>
      <c r="F13" s="10">
        <f>SUMIF(Quittances!B:B,"Avril 2026",Quittances!J:J)</f>
        <v/>
      </c>
    </row>
    <row r="14" ht="20" customHeight="1">
      <c r="A14" s="9" t="inlineStr">
        <is>
          <t>Lyon</t>
        </is>
      </c>
      <c r="B14" s="7">
        <f>COUNTIF(Quittances!E:E,"Lyon")</f>
        <v/>
      </c>
      <c r="C14" s="10">
        <f>SUMIF(Quittances!E:E,"Lyon",Quittances!K:K)</f>
        <v/>
      </c>
    </row>
    <row r="15" ht="20" customHeight="1">
      <c r="A15" s="4" t="inlineStr">
        <is>
          <t>Marseille</t>
        </is>
      </c>
      <c r="B15" s="2">
        <f>COUNTIF(Quittances!E:E,"Marseille")</f>
        <v/>
      </c>
      <c r="C15" s="5">
        <f>SUMIF(Quittances!E:E,"Marseille",Quittances!K:K)</f>
        <v/>
      </c>
    </row>
    <row r="16" ht="20" customHeight="1">
      <c r="A16" s="9" t="inlineStr">
        <is>
          <t>Toulouse</t>
        </is>
      </c>
      <c r="B16" s="7">
        <f>COUNTIF(Quittances!E:E,"Toulouse")</f>
        <v/>
      </c>
      <c r="C16" s="10">
        <f>SUMIF(Quittances!E:E,"Toulouse",Quittances!K:K)</f>
        <v/>
      </c>
    </row>
    <row r="17" ht="20" customHeight="1">
      <c r="A17" s="4" t="inlineStr">
        <is>
          <t>Bordeaux</t>
        </is>
      </c>
      <c r="B17" s="2">
        <f>COUNTIF(Quittances!E:E,"Bordeaux")</f>
        <v/>
      </c>
      <c r="C17" s="5">
        <f>SUMIF(Quittances!E:E,"Bordeaux",Quittances!K:K)</f>
        <v/>
      </c>
    </row>
    <row r="18" ht="20" customHeight="1">
      <c r="A18" s="9" t="inlineStr">
        <is>
          <t>Lille</t>
        </is>
      </c>
      <c r="B18" s="7">
        <f>COUNTIF(Quittances!E:E,"Lille")</f>
        <v/>
      </c>
      <c r="C18" s="10">
        <f>SUMIF(Quittances!E:E,"Lille",Quittances!K:K)</f>
        <v/>
      </c>
    </row>
    <row r="19" ht="20" customHeight="1">
      <c r="A19" s="4" t="inlineStr">
        <is>
          <t>Nantes</t>
        </is>
      </c>
      <c r="B19" s="2">
        <f>COUNTIF(Quittances!E:E,"Nantes")</f>
        <v/>
      </c>
      <c r="C19" s="5">
        <f>SUMIF(Quittances!E:E,"Nantes",Quittances!K:K)</f>
        <v/>
      </c>
    </row>
    <row r="20" ht="20" customHeight="1">
      <c r="A20" s="9" t="inlineStr">
        <is>
          <t>Strasbourg</t>
        </is>
      </c>
      <c r="B20" s="7">
        <f>COUNTIF(Quittances!E:E,"Strasbourg")</f>
        <v/>
      </c>
      <c r="C20" s="10">
        <f>SUMIF(Quittances!E:E,"Strasbourg",Quittances!K:K)</f>
        <v/>
      </c>
    </row>
    <row r="21" ht="20" customHeight="1">
      <c r="A21" s="4" t="inlineStr">
        <is>
          <t>Rennes</t>
        </is>
      </c>
      <c r="B21" s="2">
        <f>COUNTIF(Quittances!E:E,"Rennes")</f>
        <v/>
      </c>
      <c r="C21" s="5">
        <f>SUMIF(Quittances!E:E,"Rennes",Quittances!K:K)</f>
        <v/>
      </c>
    </row>
    <row r="22" ht="20" customHeight="1">
      <c r="A22" s="9" t="inlineStr">
        <is>
          <t>Montpellier</t>
        </is>
      </c>
      <c r="B22" s="7">
        <f>COUNTIF(Quittances!E:E,"Montpellier")</f>
        <v/>
      </c>
      <c r="C22" s="10">
        <f>SUMIF(Quittances!E:E,"Montpellier",Quittances!K:K)</f>
        <v/>
      </c>
    </row>
    <row r="25" ht="22" customHeight="1">
      <c r="A25" s="14" t="inlineStr">
        <is>
          <t>RÉPARTITION PAR TYPE DE LOGEMENT</t>
        </is>
      </c>
    </row>
    <row r="26" ht="20" customHeight="1">
      <c r="A26" s="4" t="inlineStr">
        <is>
          <t>Studio</t>
        </is>
      </c>
      <c r="B26" s="2">
        <f>COUNTIF(Quittances!G:G,"Studio")</f>
        <v/>
      </c>
    </row>
    <row r="27" ht="20" customHeight="1">
      <c r="A27" s="9" t="inlineStr">
        <is>
          <t>Appartement T2</t>
        </is>
      </c>
      <c r="B27" s="7">
        <f>COUNTIF(Quittances!G:G,"Appartement T2")</f>
        <v/>
      </c>
    </row>
    <row r="28" ht="20" customHeight="1">
      <c r="A28" s="4" t="inlineStr">
        <is>
          <t>Appartement T3</t>
        </is>
      </c>
      <c r="B28" s="2">
        <f>COUNTIF(Quittances!G:G,"Appartement T3")</f>
        <v/>
      </c>
    </row>
    <row r="29" ht="20" customHeight="1">
      <c r="A29" s="9" t="inlineStr">
        <is>
          <t>Maison T4</t>
        </is>
      </c>
      <c r="B29" s="7">
        <f>COUNTIF(Quittances!G:G,"Maison T4")</f>
        <v/>
      </c>
    </row>
  </sheetData>
  <mergeCells count="4">
    <mergeCell ref="A1:G1"/>
    <mergeCell ref="A3:C3"/>
    <mergeCell ref="A12:C12"/>
    <mergeCell ref="A25:C2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18" customWidth="1" min="3" max="3"/>
  </cols>
  <sheetData>
    <row r="1" ht="40" customHeight="1">
      <c r="A1" s="21" t="inlineStr">
        <is>
          <t>MODÈLE DE QUITTANCE DE LOYER</t>
        </is>
      </c>
    </row>
    <row r="3">
      <c r="A3" s="15" t="inlineStr">
        <is>
          <t>N° de quittance à afficher :</t>
        </is>
      </c>
      <c r="B3" s="22" t="inlineStr">
        <is>
          <t>QT-2026-001</t>
        </is>
      </c>
    </row>
    <row r="5">
      <c r="A5" s="1" t="inlineStr">
        <is>
          <t>BAILLEUR / PROPRIÉTAIRE</t>
        </is>
      </c>
      <c r="B5" s="23" t="n"/>
      <c r="C5" s="24" t="n"/>
    </row>
    <row r="6">
      <c r="A6" s="15" t="inlineStr">
        <is>
          <t>Nom du bailleur :</t>
        </is>
      </c>
      <c r="B6" s="9" t="inlineStr">
        <is>
          <t>Jean-Pierre Dupont</t>
        </is>
      </c>
    </row>
    <row r="7">
      <c r="A7" s="15" t="inlineStr">
        <is>
          <t>Adresse bailleur :</t>
        </is>
      </c>
      <c r="B7" s="9" t="inlineStr">
        <is>
          <t>45 Avenue des Fleurs, 75008 Paris</t>
        </is>
      </c>
    </row>
    <row r="8">
      <c r="A8" s="15" t="inlineStr">
        <is>
          <t>Téléphone :</t>
        </is>
      </c>
      <c r="B8" s="9" t="inlineStr">
        <is>
          <t>06 12 34 56 78</t>
        </is>
      </c>
    </row>
    <row r="9">
      <c r="A9" s="15" t="inlineStr">
        <is>
          <t>Email :</t>
        </is>
      </c>
      <c r="B9" s="9" t="inlineStr">
        <is>
          <t>jp.dupont@email.fr</t>
        </is>
      </c>
    </row>
    <row r="11" ht="4" customHeight="1"/>
    <row r="12">
      <c r="A12" s="1" t="inlineStr">
        <is>
          <t>LOCATAIRE</t>
        </is>
      </c>
    </row>
    <row r="13">
      <c r="A13" s="15" t="inlineStr">
        <is>
          <t>Nom du locataire :</t>
        </is>
      </c>
      <c r="B13" s="9">
        <f>IFERROR(VLOOKUP(B3,Quittances!A:P,4,FALSE),"—")</f>
        <v/>
      </c>
    </row>
    <row r="14">
      <c r="A14" s="15" t="inlineStr">
        <is>
          <t>Ville :</t>
        </is>
      </c>
      <c r="B14" s="9">
        <f>IFERROR(VLOOKUP(B3,Quittances!A:P,5,FALSE),"—")</f>
        <v/>
      </c>
    </row>
    <row r="15">
      <c r="A15" s="15" t="inlineStr">
        <is>
          <t>Adresse :</t>
        </is>
      </c>
      <c r="B15" s="9">
        <f>IFERROR(VLOOKUP(B3,Quittances!A:P,6,FALSE),"—")</f>
        <v/>
      </c>
    </row>
    <row r="16">
      <c r="A16" s="15" t="inlineStr">
        <is>
          <t>Type de logement :</t>
        </is>
      </c>
      <c r="B16" s="9">
        <f>IFERROR(VLOOKUP(B3,Quittances!A:P,7,FALSE),"—")</f>
        <v/>
      </c>
    </row>
    <row r="18" ht="4" customHeight="1"/>
    <row r="19">
      <c r="A19" s="1" t="inlineStr">
        <is>
          <t>DÉTAIL DU LOYER</t>
        </is>
      </c>
    </row>
    <row r="20">
      <c r="A20" s="15" t="inlineStr">
        <is>
          <t>Période de location :</t>
        </is>
      </c>
      <c r="B20" s="9">
        <f>IFERROR(VLOOKUP(B3,Quittances!A:P,2,FALSE),"—")</f>
        <v/>
      </c>
    </row>
    <row r="21">
      <c r="A21" s="15" t="inlineStr">
        <is>
          <t>Date d'émission :</t>
        </is>
      </c>
      <c r="B21" s="9">
        <f>IFERROR(VLOOKUP(B3,Quittances!A:P,3,FALSE),"—")</f>
        <v/>
      </c>
    </row>
    <row r="22">
      <c r="A22" s="15" t="inlineStr">
        <is>
          <t>Loyer hors charges :</t>
        </is>
      </c>
      <c r="B22" s="9">
        <f>IFERROR(VLOOKUP(B3,Quittances!A:P,8,FALSE),0)</f>
        <v/>
      </c>
    </row>
    <row r="23">
      <c r="A23" s="15" t="inlineStr">
        <is>
          <t>Charges :</t>
        </is>
      </c>
      <c r="B23" s="9">
        <f>IFERROR(VLOOKUP(B3,Quittances!A:P,9,FALSE),0)</f>
        <v/>
      </c>
    </row>
    <row r="24">
      <c r="A24" s="15" t="inlineStr">
        <is>
          <t>Total dû :</t>
        </is>
      </c>
      <c r="B24" s="10">
        <f>IFERROR(VLOOKUP(B3,Quittances!A:P,10,FALSE),0)</f>
        <v/>
      </c>
    </row>
    <row r="25">
      <c r="A25" s="15" t="inlineStr">
        <is>
          <t>Montant payé :</t>
        </is>
      </c>
      <c r="B25" s="10">
        <f>IFERROR(VLOOKUP(B3,Quittances!A:P,11,FALSE),0)</f>
        <v/>
      </c>
    </row>
    <row r="26">
      <c r="A26" s="15" t="inlineStr">
        <is>
          <t>Solde :</t>
        </is>
      </c>
      <c r="B26" s="10">
        <f>IFERROR(VLOOKUP(B3,Quittances!A:P,12,FALSE),0)</f>
        <v/>
      </c>
    </row>
    <row r="27">
      <c r="A27" s="15" t="inlineStr">
        <is>
          <t>Statut :</t>
        </is>
      </c>
      <c r="B27" s="10">
        <f>IFERROR(VLOOKUP(B3,Quittances!A:P,13,FALSE),"—")</f>
        <v/>
      </c>
    </row>
    <row r="28">
      <c r="A28" s="15" t="inlineStr">
        <is>
          <t>Mode de paiement :</t>
        </is>
      </c>
      <c r="B28" s="10">
        <f>IFERROR(VLOOKUP(B3,Quittances!A:P,15,FALSE),"—")</f>
        <v/>
      </c>
    </row>
    <row r="30" ht="4" customHeight="1"/>
    <row r="31">
      <c r="A31" s="1" t="inlineStr">
        <is>
          <t>MENTION LÉGALE</t>
        </is>
      </c>
    </row>
    <row r="32" ht="70" customHeight="1">
      <c r="A32" s="25" t="inlineStr">
        <is>
          <t>Je soussigné(e) Jean-Pierre Dupont, propriétaire bailleur, atteste avoir reçu de M./Mme la somme correspondant au loyer et aux charges pour la période indiquée ci-dessus, conformément au contrat de bail en vigueur. La présente quittance est délivrée sous réserve de bonne encaissement du règlement.</t>
        </is>
      </c>
    </row>
    <row r="33"/>
    <row r="34"/>
    <row r="35"/>
    <row r="37" ht="4" customHeight="1"/>
    <row r="38">
      <c r="A38" s="15" t="inlineStr">
        <is>
          <t>Conclusion :</t>
        </is>
      </c>
      <c r="B38" s="26">
        <f>IFERROR(IF(VLOOKUP(B3,Quittances!A:P,11,FALSE)=VLOOKUP(B3,Quittances!A:P,10,FALSE),"Quittance soldée","Paiement incomplet"),"—")</f>
        <v/>
      </c>
    </row>
    <row r="40">
      <c r="A40" s="15" t="inlineStr">
        <is>
          <t>Lieu et date :</t>
        </is>
      </c>
      <c r="B40" s="27" t="inlineStr">
        <is>
          <t>Paris, le</t>
        </is>
      </c>
      <c r="C40" s="28" t="inlineStr">
        <is>
          <t>01/07/2026</t>
        </is>
      </c>
    </row>
    <row r="42">
      <c r="A42" s="15" t="inlineStr">
        <is>
          <t>Signature du bailleur :</t>
        </is>
      </c>
      <c r="B42" s="27" t="inlineStr">
        <is>
          <t>________________________</t>
        </is>
      </c>
    </row>
  </sheetData>
  <mergeCells count="6">
    <mergeCell ref="A1:C1"/>
    <mergeCell ref="A5:C5"/>
    <mergeCell ref="A12:C12"/>
    <mergeCell ref="A19:C19"/>
    <mergeCell ref="A31:C31"/>
    <mergeCell ref="A32:C3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 ht="36" customHeight="1">
      <c r="A1" s="13" t="inlineStr">
        <is>
          <t>MODE D'EMPLOI — CLASSEUR QUITTANCES DE LOYER</t>
        </is>
      </c>
    </row>
    <row r="3" ht="22" customHeight="1">
      <c r="A3" s="29" t="inlineStr">
        <is>
          <t>FEUILLE 1 — QUITTANCES</t>
        </is>
      </c>
    </row>
    <row r="4" ht="30" customHeight="1">
      <c r="A4" s="15" t="inlineStr">
        <is>
          <t>Objet :</t>
        </is>
      </c>
      <c r="B4" s="4" t="inlineStr">
        <is>
          <t>Saisie et suivi de toutes les quittances émises.</t>
        </is>
      </c>
    </row>
    <row r="5" ht="30" customHeight="1">
      <c r="A5" s="15" t="inlineStr">
        <is>
          <t>Saisie :</t>
        </is>
      </c>
      <c r="B5" s="9" t="inlineStr">
        <is>
          <t>Remplissez les colonnes A à I et K pour chaque quittance. Les colonnes J, L et M sont calculées automatiquement.</t>
        </is>
      </c>
    </row>
    <row r="6" ht="30" customHeight="1">
      <c r="A6" s="15" t="inlineStr">
        <is>
          <t>Colonne J :</t>
        </is>
      </c>
      <c r="B6" s="4" t="inlineStr">
        <is>
          <t>Total dû = Loyer HC + Charges.</t>
        </is>
      </c>
    </row>
    <row r="7" ht="30" customHeight="1">
      <c r="A7" s="15" t="inlineStr">
        <is>
          <t>Colonne L :</t>
        </is>
      </c>
      <c r="B7" s="9" t="inlineStr">
        <is>
          <t>Solde = Total dû − Montant payé. Positif = impayé, Négatif = trop-perçu.</t>
        </is>
      </c>
    </row>
    <row r="8" ht="30" customHeight="1">
      <c r="A8" s="15" t="inlineStr">
        <is>
          <t>Colonne M :</t>
        </is>
      </c>
      <c r="B8" s="4" t="inlineStr">
        <is>
          <t>Statut calculé automatiquement : Réglé / Impayé partiel / Trop-perçu.</t>
        </is>
      </c>
    </row>
    <row r="9" ht="30" customHeight="1">
      <c r="A9" s="15" t="inlineStr">
        <is>
          <t>Filtres :</t>
        </is>
      </c>
      <c r="B9" s="9" t="inlineStr">
        <is>
          <t>Utilisez les filtres automatiques (ligne 1) pour trier par ville, statut ou période.</t>
        </is>
      </c>
    </row>
    <row r="10" ht="22" customHeight="1">
      <c r="A10" s="29" t="inlineStr">
        <is>
          <t>FEUILLE 2 — SYNTHÈSE</t>
        </is>
      </c>
    </row>
    <row r="11" ht="30" customHeight="1">
      <c r="A11" s="15" t="inlineStr">
        <is>
          <t>Objet :</t>
        </is>
      </c>
      <c r="B11" s="9" t="inlineStr">
        <is>
          <t>Tableau de bord automatique — ne pas modifier les formules.</t>
        </is>
      </c>
    </row>
    <row r="12" ht="30" customHeight="1">
      <c r="A12" s="15" t="inlineStr">
        <is>
          <t>KPI :</t>
        </is>
      </c>
      <c r="B12" s="4" t="inlineStr">
        <is>
          <t>Indicateurs mis à jour automatiquement dès modification des données.</t>
        </is>
      </c>
    </row>
    <row r="13" ht="30" customHeight="1">
      <c r="A13" s="15" t="inlineStr">
        <is>
          <t>Graphiques :</t>
        </is>
      </c>
      <c r="B13" s="9" t="inlineStr">
        <is>
          <t>Camembert des statuts, histogramme mensuel, répartition par ville.</t>
        </is>
      </c>
    </row>
    <row r="14" ht="22" customHeight="1">
      <c r="A14" s="29" t="inlineStr">
        <is>
          <t>FEUILLE 3 — MODÈLE DE QUITTANCE</t>
        </is>
      </c>
    </row>
    <row r="15" ht="30" customHeight="1">
      <c r="A15" s="15" t="inlineStr">
        <is>
          <t>Objet :</t>
        </is>
      </c>
      <c r="B15" s="9" t="inlineStr">
        <is>
          <t>Document prêt à imprimer pour un locataire spécifique.</t>
        </is>
      </c>
    </row>
    <row r="16" ht="30" customHeight="1">
      <c r="A16" s="15" t="inlineStr">
        <is>
          <t>Utilisation :</t>
        </is>
      </c>
      <c r="B16" s="4" t="inlineStr">
        <is>
          <t>Saisissez le N° de quittance en cellule B3. Les données se remplissent via VLOOKUP.</t>
        </is>
      </c>
    </row>
    <row r="17" ht="30" customHeight="1">
      <c r="A17" s="15" t="inlineStr">
        <is>
          <t>Impression :</t>
        </is>
      </c>
      <c r="B17" s="9" t="inlineStr">
        <is>
          <t>Utilisez Fichier &gt; Imprimer &gt; Zone d'impression A1:C42.</t>
        </is>
      </c>
    </row>
    <row r="18" ht="22" customHeight="1">
      <c r="A18" s="29" t="inlineStr">
        <is>
          <t>STATUTS — SIGNIFICATION</t>
        </is>
      </c>
    </row>
    <row r="19" ht="30" customHeight="1">
      <c r="A19" s="15" t="inlineStr">
        <is>
          <t>Réglé :</t>
        </is>
      </c>
      <c r="B19" s="9" t="inlineStr">
        <is>
          <t>Le montant payé est égal au total dû. Aucun solde restant.</t>
        </is>
      </c>
    </row>
    <row r="20" ht="30" customHeight="1">
      <c r="A20" s="15" t="inlineStr">
        <is>
          <t>Impayé partiel :</t>
        </is>
      </c>
      <c r="B20" s="4" t="inlineStr">
        <is>
          <t>Le locataire n'a payé qu'une partie du loyer dû.</t>
        </is>
      </c>
    </row>
    <row r="21" ht="30" customHeight="1">
      <c r="A21" s="15" t="inlineStr">
        <is>
          <t>Trop-perçu :</t>
        </is>
      </c>
      <c r="B21" s="9" t="inlineStr">
        <is>
          <t>Le montant payé dépasse le total dû. Remboursement à prévoir.</t>
        </is>
      </c>
    </row>
    <row r="22" ht="22" customHeight="1">
      <c r="A22" s="29" t="inlineStr">
        <is>
          <t>FORMATS DE SAISIE</t>
        </is>
      </c>
    </row>
    <row r="23" ht="30" customHeight="1">
      <c r="A23" s="15" t="inlineStr">
        <is>
          <t>Dates :</t>
        </is>
      </c>
      <c r="B23" s="9" t="inlineStr">
        <is>
          <t>Format JJ/MM/AAAA (ex : 01/04/2026)</t>
        </is>
      </c>
    </row>
    <row r="24" ht="30" customHeight="1">
      <c r="A24" s="15" t="inlineStr">
        <is>
          <t>Montants :</t>
        </is>
      </c>
      <c r="B24" s="4" t="inlineStr">
        <is>
          <t>Saisir en nombre décimal (ex : 1 200,50). Le format € est appliqué automatiquement.</t>
        </is>
      </c>
    </row>
    <row r="25" ht="30" customHeight="1">
      <c r="A25" s="15" t="inlineStr">
        <is>
          <t>N° Quittance :</t>
        </is>
      </c>
      <c r="B25" s="9" t="inlineStr">
        <is>
          <t>Respecter le format QT-2026-XXX pour la cohérence des VLOOKUP.</t>
        </is>
      </c>
    </row>
    <row r="26" ht="22" customHeight="1">
      <c r="A26" s="29" t="inlineStr">
        <is>
          <t>BONNES PRATIQUES RGPD / CNIL</t>
        </is>
      </c>
    </row>
    <row r="27" ht="30" customHeight="1">
      <c r="A27" s="15" t="inlineStr">
        <is>
          <t>Données personnelles :</t>
        </is>
      </c>
      <c r="B27" s="9" t="inlineStr">
        <is>
          <t>Ce classeur contient des données personnelles (noms, adresses). Il est soumis au RGPD.</t>
        </is>
      </c>
    </row>
    <row r="28" ht="30" customHeight="1">
      <c r="A28" s="15" t="inlineStr">
        <is>
          <t>Accès :</t>
        </is>
      </c>
      <c r="B28" s="4" t="inlineStr">
        <is>
          <t>Limiter l'accès au fichier aux seules personnes autorisées (bailleur, comptable).</t>
        </is>
      </c>
    </row>
    <row r="29" ht="30" customHeight="1">
      <c r="A29" s="15" t="inlineStr">
        <is>
          <t>Conservation :</t>
        </is>
      </c>
      <c r="B29" s="9" t="inlineStr">
        <is>
          <t>Conserver les quittances et preuves de paiement pendant 3 ans minimum.</t>
        </is>
      </c>
    </row>
    <row r="30" ht="30" customHeight="1">
      <c r="A30" s="15" t="inlineStr">
        <is>
          <t>Suppression :</t>
        </is>
      </c>
      <c r="B30" s="4" t="inlineStr">
        <is>
          <t>En cas de départ du locataire, anonymiser ou supprimer les données conformément à la loi.</t>
        </is>
      </c>
    </row>
    <row r="31" ht="30" customHeight="1">
      <c r="A31" s="15" t="inlineStr">
        <is>
          <t>Déclaration :</t>
        </is>
      </c>
      <c r="B31" s="9" t="inlineStr">
        <is>
          <t>Aucune déclaration CNIL n'est requise pour un usage personnel strictement privé.</t>
        </is>
      </c>
    </row>
  </sheetData>
  <mergeCells count="7">
    <mergeCell ref="A1:B1"/>
    <mergeCell ref="A3:B3"/>
    <mergeCell ref="A10:B10"/>
    <mergeCell ref="A14:B14"/>
    <mergeCell ref="A18:B18"/>
    <mergeCell ref="A22:B22"/>
    <mergeCell ref="A26:B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2026-07-01T09:52:35Z</dcterms:created>
  <dcterms:modified xmlns:dcterms="http://purl.org/dc/terms/" xmlns:xsi="http://www.w3.org/2001/XMLSchema-instance" xsi:type="dcterms:W3CDTF">2026-07-01T09:52:35Z</dcterms:modified>
</cp:coreProperties>
</file>