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istre des prêts" sheetId="1" state="visible" r:id="rId1"/>
    <sheet xmlns:r="http://schemas.openxmlformats.org/officeDocument/2006/relationships" name="Tableau de bord" sheetId="2" state="visible" r:id="rId2"/>
    <sheet xmlns:r="http://schemas.openxmlformats.org/officeDocument/2006/relationships" name="Mode d'emploi" sheetId="3" state="visible" r:id="rId3"/>
  </sheets>
  <definedNames/>
  <calcPr calcId="124519" fullCalcOnLoad="1"/>
</workbook>
</file>

<file path=xl/styles.xml><?xml version="1.0" encoding="utf-8"?>
<styleSheet xmlns="http://schemas.openxmlformats.org/spreadsheetml/2006/main">
  <numFmts count="2">
    <numFmt numFmtId="164" formatCode="yyyy-mm-dd h:mm:ss"/>
    <numFmt numFmtId="165" formatCode="DD/MM/YYYY"/>
  </numFmts>
  <fonts count="5">
    <font>
      <name val="Calibri"/>
      <family val="2"/>
      <color theme="1"/>
      <sz val="11"/>
      <scheme val="minor"/>
    </font>
    <font>
      <name val="Calibri"/>
      <b val="1"/>
      <color rgb="000F766E"/>
      <sz val="16"/>
    </font>
    <font>
      <name val="Calibri"/>
      <b val="1"/>
      <color rgb="00FFFFFF"/>
      <sz val="11"/>
    </font>
    <font>
      <name val="Calibri"/>
      <sz val="10"/>
    </font>
    <font>
      <name val="Calibri"/>
      <b val="1"/>
      <sz val="10"/>
    </font>
  </fonts>
  <fills count="7">
    <fill>
      <patternFill/>
    </fill>
    <fill>
      <patternFill patternType="gray125"/>
    </fill>
    <fill>
      <patternFill patternType="solid">
        <fgColor rgb="000F766E"/>
        <bgColor rgb="000F766E"/>
      </patternFill>
    </fill>
    <fill>
      <patternFill patternType="solid">
        <fgColor rgb="00F0FDFA"/>
        <bgColor rgb="00F0FDFA"/>
      </patternFill>
    </fill>
    <fill>
      <patternFill patternType="solid">
        <fgColor rgb="00FFFFFF"/>
        <bgColor rgb="00FFFFFF"/>
      </patternFill>
    </fill>
    <fill>
      <patternFill patternType="solid">
        <fgColor rgb="0014B8A6"/>
        <bgColor rgb="0014B8A6"/>
      </patternFill>
    </fill>
    <fill>
      <patternFill patternType="solid">
        <fgColor rgb="00FFFBEB"/>
        <bgColor rgb="00FFFBEB"/>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5">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xf>
    <xf numFmtId="0" fontId="3" fillId="3" borderId="1" applyAlignment="1" pivotButton="0" quotePrefix="0" xfId="0">
      <alignment horizontal="center" vertical="center"/>
    </xf>
    <xf numFmtId="0" fontId="3" fillId="3" borderId="1" applyAlignment="1" pivotButton="0" quotePrefix="0" xfId="0">
      <alignment horizontal="left" vertical="center" wrapText="1"/>
    </xf>
    <xf numFmtId="165" fontId="3" fillId="3" borderId="1" applyAlignment="1" pivotButton="0" quotePrefix="0" xfId="0">
      <alignment horizontal="center" vertical="center"/>
    </xf>
    <xf numFmtId="1" fontId="3" fillId="3" borderId="1" applyAlignment="1" pivotButton="0" quotePrefix="0" xfId="0">
      <alignment horizontal="center" vertical="center"/>
    </xf>
    <xf numFmtId="0" fontId="3" fillId="4" borderId="1" applyAlignment="1" pivotButton="0" quotePrefix="0" xfId="0">
      <alignment horizontal="center" vertical="center"/>
    </xf>
    <xf numFmtId="0" fontId="3" fillId="4" borderId="1" applyAlignment="1" pivotButton="0" quotePrefix="0" xfId="0">
      <alignment horizontal="left" vertical="center" wrapText="1"/>
    </xf>
    <xf numFmtId="165" fontId="3" fillId="4" borderId="1" applyAlignment="1" pivotButton="0" quotePrefix="0" xfId="0">
      <alignment horizontal="center" vertical="center"/>
    </xf>
    <xf numFmtId="1" fontId="3" fillId="4" borderId="1" applyAlignment="1" pivotButton="0" quotePrefix="0" xfId="0">
      <alignment horizontal="center" vertical="center"/>
    </xf>
    <xf numFmtId="0" fontId="2" fillId="5" borderId="0" applyAlignment="1" pivotButton="0" quotePrefix="0" xfId="0">
      <alignment horizontal="center" vertical="center"/>
    </xf>
    <xf numFmtId="0" fontId="4" fillId="0" borderId="0" pivotButton="0" quotePrefix="0" xfId="0"/>
    <xf numFmtId="1" fontId="4" fillId="0" borderId="0" pivotButton="0" quotePrefix="0" xfId="0"/>
    <xf numFmtId="0" fontId="4" fillId="3" borderId="1" applyAlignment="1" pivotButton="0" quotePrefix="0" xfId="0">
      <alignment horizontal="center" vertical="center"/>
    </xf>
    <xf numFmtId="0" fontId="4" fillId="4" borderId="1" applyAlignment="1" pivotButton="0" quotePrefix="0" xfId="0">
      <alignment horizontal="center" vertical="center"/>
    </xf>
    <xf numFmtId="0" fontId="4" fillId="6" borderId="1" pivotButton="0" quotePrefix="0" xfId="0"/>
    <xf numFmtId="9" fontId="0" fillId="6" borderId="1" applyAlignment="1" pivotButton="0" quotePrefix="0" xfId="0">
      <alignment horizontal="center" vertical="center"/>
    </xf>
    <xf numFmtId="0" fontId="3" fillId="0" borderId="0" pivotButton="0" quotePrefix="0" xfId="0"/>
    <xf numFmtId="0" fontId="0" fillId="6" borderId="1" applyAlignment="1" pivotButton="0" quotePrefix="0" xfId="0">
      <alignment horizontal="center" vertical="center"/>
    </xf>
    <xf numFmtId="0" fontId="3" fillId="0" borderId="1" pivotButton="0" quotePrefix="0" xfId="0"/>
    <xf numFmtId="0" fontId="4" fillId="0" borderId="1" applyAlignment="1" pivotButton="0" quotePrefix="0" xfId="0">
      <alignment horizontal="center" vertical="center"/>
    </xf>
    <xf numFmtId="165" fontId="4" fillId="0" borderId="1" applyAlignment="1" pivotButton="0" quotePrefix="0" xfId="0">
      <alignment horizontal="center" vertical="center"/>
    </xf>
    <xf numFmtId="0" fontId="2" fillId="5" borderId="1" applyAlignment="1" pivotButton="0" quotePrefix="0" xfId="0">
      <alignment horizontal="left" vertical="center" wrapText="1"/>
    </xf>
    <xf numFmtId="0" fontId="3" fillId="0" borderId="1" applyAlignment="1" pivotButton="0" quotePrefix="0" xfId="0">
      <alignment horizontal="left" vertical="center" wrapText="1"/>
    </xf>
  </cellXfs>
  <cellStyles count="1">
    <cellStyle name="Normal" xfId="0" builtinId="0" hidden="0"/>
  </cellStyles>
  <dxfs count="4">
    <dxf>
      <font>
        <name val="Calibri"/>
        <b val="1"/>
        <color rgb="00DC2626"/>
        <sz val="10"/>
      </font>
      <fill>
        <patternFill patternType="solid">
          <fgColor rgb="00FEE2E2"/>
          <bgColor rgb="00FEE2E2"/>
        </patternFill>
      </fill>
    </dxf>
    <dxf>
      <font>
        <name val="Calibri"/>
        <b val="1"/>
        <color rgb="00DC2626"/>
        <sz val="10"/>
      </font>
      <fill>
        <patternFill patternType="solid">
          <fgColor rgb="00FEF3C7"/>
          <bgColor rgb="00FEF3C7"/>
        </patternFill>
      </fill>
    </dxf>
    <dxf>
      <font>
        <name val="Calibri"/>
        <b val="1"/>
        <color rgb="0022C55E"/>
        <sz val="10"/>
      </font>
      <fill>
        <patternFill patternType="solid">
          <fgColor rgb="00DCFCE7"/>
          <bgColor rgb="00DCFCE7"/>
        </patternFill>
      </fill>
    </dxf>
    <dxf>
      <font>
        <name val="Calibri"/>
        <sz val="10"/>
      </font>
      <fill>
        <patternFill patternType="solid">
          <fgColor rgb="00FEF3C7"/>
          <bgColor rgb="00FEF3C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Répartition des statuts de prêt</a:t>
            </a:r>
          </a:p>
        </rich>
      </tx>
    </title>
    <plotArea>
      <pieChart>
        <varyColors val="1"/>
        <ser>
          <idx val="0"/>
          <order val="0"/>
          <tx>
            <strRef>
              <f>'Tableau de bord'!B3</f>
            </strRef>
          </tx>
          <spPr>
            <a:ln xmlns:a="http://schemas.openxmlformats.org/drawingml/2006/main">
              <a:prstDash val="solid"/>
            </a:ln>
          </spPr>
          <cat>
            <numRef>
              <f>'Tableau de bord'!$A$4:$A$7</f>
            </numRef>
          </cat>
          <val>
            <numRef>
              <f>'Tableau de bord'!$B$4:$B$7</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Retard (jours) par prestataire</a:t>
            </a:r>
          </a:p>
        </rich>
      </tx>
    </title>
    <plotArea>
      <barChart>
        <barDir val="col"/>
        <grouping val="clustered"/>
        <ser>
          <idx val="0"/>
          <order val="0"/>
          <tx>
            <strRef>
              <f>'Registre des prêts'!J3</f>
            </strRef>
          </tx>
          <spPr>
            <a:solidFill xmlns:a="http://schemas.openxmlformats.org/drawingml/2006/main">
              <a:srgbClr val="0F766E"/>
            </a:solidFill>
            <a:ln xmlns:a="http://schemas.openxmlformats.org/drawingml/2006/main">
              <a:prstDash val="solid"/>
            </a:ln>
          </spPr>
          <cat>
            <numRef>
              <f>'Registre des prêts'!$D$4:$D$13</f>
            </numRef>
          </cat>
          <val>
            <numRef>
              <f>'Registre des prêts'!$J$4:$J$13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Prestataire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Jours de retard</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2</row>
      <rowOff>0</rowOff>
    </from>
    <ext cx="43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17</row>
      <rowOff>0</rowOff>
    </from>
    <ext cx="576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M16"/>
  <sheetViews>
    <sheetView workbookViewId="0">
      <pane ySplit="3" topLeftCell="A4" activePane="bottomLeft" state="frozen"/>
      <selection pane="bottomLeft" activeCell="A1" sqref="A1"/>
    </sheetView>
  </sheetViews>
  <sheetFormatPr baseColWidth="8" defaultRowHeight="15"/>
  <cols>
    <col width="6" customWidth="1" min="1" max="1"/>
    <col width="15" customWidth="1" min="2" max="2"/>
    <col width="20" customWidth="1" min="3" max="3"/>
    <col width="22" customWidth="1" min="4" max="4"/>
    <col width="18" customWidth="1" min="5" max="5"/>
    <col width="15" customWidth="1" min="6" max="6"/>
    <col width="17" customWidth="1" min="7" max="7"/>
    <col width="18" customWidth="1" min="8" max="8"/>
    <col width="16" customWidth="1" min="9" max="9"/>
    <col width="13" customWidth="1" min="10" max="10"/>
    <col width="18" customWidth="1" min="11" max="11"/>
    <col width="26" customWidth="1" min="12" max="12"/>
  </cols>
  <sheetData>
    <row r="1" ht="28" customHeight="1">
      <c r="A1" s="1" t="inlineStr">
        <is>
          <t>REGISTRE DE PRÊT DES CLÉS AUX PRESTATAIRES</t>
        </is>
      </c>
    </row>
    <row r="3" ht="32" customHeight="1">
      <c r="A3" s="2" t="inlineStr">
        <is>
          <t>N°</t>
        </is>
      </c>
      <c r="B3" s="2" t="inlineStr">
        <is>
          <t>Clé / Badge N°</t>
        </is>
      </c>
      <c r="C3" s="2" t="inlineStr">
        <is>
          <t>Zone / Local</t>
        </is>
      </c>
      <c r="D3" s="2" t="inlineStr">
        <is>
          <t>Prestataire</t>
        </is>
      </c>
      <c r="E3" s="2" t="inlineStr">
        <is>
          <t>Contact prestataire</t>
        </is>
      </c>
      <c r="F3" s="2" t="inlineStr">
        <is>
          <t>Date de prêt</t>
        </is>
      </c>
      <c r="G3" s="2" t="inlineStr">
        <is>
          <t>Date retour prévue</t>
        </is>
      </c>
      <c r="H3" s="2" t="inlineStr">
        <is>
          <t>Date retour effective</t>
        </is>
      </c>
      <c r="I3" s="2" t="inlineStr">
        <is>
          <t>Statut</t>
        </is>
      </c>
      <c r="J3" s="2" t="inlineStr">
        <is>
          <t>Retard (jours)</t>
        </is>
      </c>
      <c r="K3" s="2" t="inlineStr">
        <is>
          <t>Responsable interne</t>
        </is>
      </c>
      <c r="L3" s="2" t="inlineStr">
        <is>
          <t>Observations</t>
        </is>
      </c>
    </row>
    <row r="4">
      <c r="A4" s="3" t="n">
        <v>1</v>
      </c>
      <c r="B4" s="4" t="inlineStr">
        <is>
          <t>CLE-014</t>
        </is>
      </c>
      <c r="C4" s="4" t="inlineStr">
        <is>
          <t>Local technique RDC</t>
        </is>
      </c>
      <c r="D4" s="4" t="inlineStr">
        <is>
          <t>Nettoyage Pro</t>
        </is>
      </c>
      <c r="E4" s="4" t="inlineStr">
        <is>
          <t>01 45 22 10 30</t>
        </is>
      </c>
      <c r="F4" s="5" t="n">
        <v>46204</v>
      </c>
      <c r="G4" s="5" t="n">
        <v>46205</v>
      </c>
      <c r="H4" s="5" t="n">
        <v>46205</v>
      </c>
      <c r="I4" s="3">
        <f>IF(H4="",IF(TODAY()&gt;G4,"En retard","En cours"),IF(H4&gt;G4,"Rendu en retard","Rendu à temps"))</f>
        <v/>
      </c>
      <c r="J4" s="6">
        <f>IF(H4="",IF(TODAY()&gt;G4,TODAY()-G4,0),IF(H4&gt;G4,H4-G4,0))</f>
        <v/>
      </c>
      <c r="K4" s="4" t="inlineStr">
        <is>
          <t>Marie Dubois</t>
        </is>
      </c>
      <c r="L4" s="4" t="inlineStr">
        <is>
          <t>OK cadenas vérifié</t>
        </is>
      </c>
    </row>
    <row r="5">
      <c r="A5" s="7" t="n">
        <v>2</v>
      </c>
      <c r="B5" s="8" t="inlineStr">
        <is>
          <t>BADGE-027</t>
        </is>
      </c>
      <c r="C5" s="8" t="inlineStr">
        <is>
          <t>Bureau accueil</t>
        </is>
      </c>
      <c r="D5" s="8" t="inlineStr">
        <is>
          <t>Sécurité Plus</t>
        </is>
      </c>
      <c r="E5" s="8" t="inlineStr">
        <is>
          <t>01 47 33 55 12</t>
        </is>
      </c>
      <c r="F5" s="9" t="n">
        <v>46205</v>
      </c>
      <c r="G5" s="9" t="n">
        <v>46206</v>
      </c>
      <c r="H5" s="9" t="n"/>
      <c r="I5" s="7">
        <f>IF(H5="",IF(TODAY()&gt;G5,"En retard","En cours"),IF(H5&gt;G5,"Rendu en retard","Rendu à temps"))</f>
        <v/>
      </c>
      <c r="J5" s="10">
        <f>IF(H5="",IF(TODAY()&gt;G5,TODAY()-G5,0),IF(H5&gt;G5,H5-G5,0))</f>
        <v/>
      </c>
      <c r="K5" s="8" t="inlineStr">
        <is>
          <t>Julien Petit</t>
        </is>
      </c>
      <c r="L5" s="8" t="inlineStr">
        <is>
          <t>Ronde de nuit</t>
        </is>
      </c>
    </row>
    <row r="6">
      <c r="A6" s="3" t="n">
        <v>3</v>
      </c>
      <c r="B6" s="4" t="inlineStr">
        <is>
          <t>CLE-008</t>
        </is>
      </c>
      <c r="C6" s="4" t="inlineStr">
        <is>
          <t>Sous-sol parking</t>
        </is>
      </c>
      <c r="D6" s="4" t="inlineStr">
        <is>
          <t>Maintenance Générale</t>
        </is>
      </c>
      <c r="E6" s="4" t="inlineStr">
        <is>
          <t>06 12 45 78 90</t>
        </is>
      </c>
      <c r="F6" s="5" t="n">
        <v>46206</v>
      </c>
      <c r="G6" s="5" t="n">
        <v>46207</v>
      </c>
      <c r="H6" s="5" t="n">
        <v>46209</v>
      </c>
      <c r="I6" s="3">
        <f>IF(H6="",IF(TODAY()&gt;G6,"En retard","En cours"),IF(H6&gt;G6,"Rendu en retard","Rendu à temps"))</f>
        <v/>
      </c>
      <c r="J6" s="6">
        <f>IF(H6="",IF(TODAY()&gt;G6,TODAY()-G6,0),IF(H6&gt;G6,H6-G6,0))</f>
        <v/>
      </c>
      <c r="K6" s="4" t="inlineStr">
        <is>
          <t>Sophie Martin</t>
        </is>
      </c>
      <c r="L6" s="4" t="inlineStr">
        <is>
          <t>Fuite réparée</t>
        </is>
      </c>
    </row>
    <row r="7">
      <c r="A7" s="7" t="n">
        <v>4</v>
      </c>
      <c r="B7" s="8" t="inlineStr">
        <is>
          <t>CLE-021</t>
        </is>
      </c>
      <c r="C7" s="8" t="inlineStr">
        <is>
          <t>Toiture terrasse</t>
        </is>
      </c>
      <c r="D7" s="8" t="inlineStr">
        <is>
          <t>Climatisation Express</t>
        </is>
      </c>
      <c r="E7" s="8" t="inlineStr">
        <is>
          <t>01 50 60 70 80</t>
        </is>
      </c>
      <c r="F7" s="9" t="n">
        <v>46208</v>
      </c>
      <c r="G7" s="9" t="n">
        <v>46209</v>
      </c>
      <c r="H7" s="9" t="n"/>
      <c r="I7" s="7">
        <f>IF(H7="",IF(TODAY()&gt;G7,"En retard","En cours"),IF(H7&gt;G7,"Rendu en retard","Rendu à temps"))</f>
        <v/>
      </c>
      <c r="J7" s="10">
        <f>IF(H7="",IF(TODAY()&gt;G7,TODAY()-G7,0),IF(H7&gt;G7,H7-G7,0))</f>
        <v/>
      </c>
      <c r="K7" s="8" t="inlineStr">
        <is>
          <t>Thomas Bernard</t>
        </is>
      </c>
      <c r="L7" s="8" t="inlineStr">
        <is>
          <t>Entretien climatiseurs</t>
        </is>
      </c>
    </row>
    <row r="8">
      <c r="A8" s="3" t="n">
        <v>5</v>
      </c>
      <c r="B8" s="4" t="inlineStr">
        <is>
          <t>BADGE-033</t>
        </is>
      </c>
      <c r="C8" s="4" t="inlineStr">
        <is>
          <t>Salle serveurs</t>
        </is>
      </c>
      <c r="D8" s="4" t="inlineStr">
        <is>
          <t>Ascenseurs Otis</t>
        </is>
      </c>
      <c r="E8" s="4" t="inlineStr">
        <is>
          <t>01 44 55 66 77</t>
        </is>
      </c>
      <c r="F8" s="5" t="n">
        <v>46209</v>
      </c>
      <c r="G8" s="5" t="n">
        <v>46210</v>
      </c>
      <c r="H8" s="5" t="n">
        <v>46210</v>
      </c>
      <c r="I8" s="3">
        <f>IF(H8="",IF(TODAY()&gt;G8,"En retard","En cours"),IF(H8&gt;G8,"Rendu en retard","Rendu à temps"))</f>
        <v/>
      </c>
      <c r="J8" s="6">
        <f>IF(H8="",IF(TODAY()&gt;G8,TODAY()-G8,0),IF(H8&gt;G8,H8-G8,0))</f>
        <v/>
      </c>
      <c r="K8" s="4" t="inlineStr">
        <is>
          <t>Camille Leroy</t>
        </is>
      </c>
      <c r="L8" s="4" t="inlineStr">
        <is>
          <t>Contrôle annuel</t>
        </is>
      </c>
    </row>
    <row r="9">
      <c r="A9" s="7" t="n">
        <v>6</v>
      </c>
      <c r="B9" s="8" t="inlineStr">
        <is>
          <t>CLE-005</t>
        </is>
      </c>
      <c r="C9" s="8" t="inlineStr">
        <is>
          <t>Local ménage</t>
        </is>
      </c>
      <c r="D9" s="8" t="inlineStr">
        <is>
          <t>Jardins &amp; Paysages</t>
        </is>
      </c>
      <c r="E9" s="8" t="inlineStr">
        <is>
          <t>06 22 33 44 55</t>
        </is>
      </c>
      <c r="F9" s="9" t="n">
        <v>46211</v>
      </c>
      <c r="G9" s="9" t="n">
        <v>46212</v>
      </c>
      <c r="H9" s="9" t="n"/>
      <c r="I9" s="7">
        <f>IF(H9="",IF(TODAY()&gt;G9,"En retard","En cours"),IF(H9&gt;G9,"Rendu en retard","Rendu à temps"))</f>
        <v/>
      </c>
      <c r="J9" s="10">
        <f>IF(H9="",IF(TODAY()&gt;G9,TODAY()-G9,0),IF(H9&gt;G9,H9-G9,0))</f>
        <v/>
      </c>
      <c r="K9" s="8" t="inlineStr">
        <is>
          <t>Nicolas Faure</t>
        </is>
      </c>
      <c r="L9" s="8" t="inlineStr">
        <is>
          <t>Taille des haies</t>
        </is>
      </c>
    </row>
    <row r="10">
      <c r="A10" s="3" t="n">
        <v>7</v>
      </c>
      <c r="B10" s="4" t="inlineStr">
        <is>
          <t>CLE-019</t>
        </is>
      </c>
      <c r="C10" s="4" t="inlineStr">
        <is>
          <t>Chaufferie</t>
        </is>
      </c>
      <c r="D10" s="4" t="inlineStr">
        <is>
          <t>Électricité Fasel</t>
        </is>
      </c>
      <c r="E10" s="4" t="inlineStr">
        <is>
          <t>01 39 40 41 42</t>
        </is>
      </c>
      <c r="F10" s="5" t="n">
        <v>46212</v>
      </c>
      <c r="G10" s="5" t="n">
        <v>46213</v>
      </c>
      <c r="H10" s="5" t="n">
        <v>46216</v>
      </c>
      <c r="I10" s="3">
        <f>IF(H10="",IF(TODAY()&gt;G10,"En retard","En cours"),IF(H10&gt;G10,"Rendu en retard","Rendu à temps"))</f>
        <v/>
      </c>
      <c r="J10" s="6">
        <f>IF(H10="",IF(TODAY()&gt;G10,TODAY()-G10,0),IF(H10&gt;G10,H10-G10,0))</f>
        <v/>
      </c>
      <c r="K10" s="4" t="inlineStr">
        <is>
          <t>Léa Girard</t>
        </is>
      </c>
      <c r="L10" s="4" t="inlineStr">
        <is>
          <t>Tableau électrique HS</t>
        </is>
      </c>
    </row>
    <row r="11">
      <c r="A11" s="7" t="n">
        <v>8</v>
      </c>
      <c r="B11" s="8" t="inlineStr">
        <is>
          <t>BADGE-041</t>
        </is>
      </c>
      <c r="C11" s="8" t="inlineStr">
        <is>
          <t>Bureau étage 2</t>
        </is>
      </c>
      <c r="D11" s="8" t="inlineStr">
        <is>
          <t>Plomberie Dubois</t>
        </is>
      </c>
      <c r="E11" s="8" t="inlineStr">
        <is>
          <t>06 33 44 55 66</t>
        </is>
      </c>
      <c r="F11" s="9" t="n">
        <v>46213</v>
      </c>
      <c r="G11" s="9" t="n">
        <v>46214</v>
      </c>
      <c r="H11" s="9" t="n">
        <v>46214</v>
      </c>
      <c r="I11" s="7">
        <f>IF(H11="",IF(TODAY()&gt;G11,"En retard","En cours"),IF(H11&gt;G11,"Rendu en retard","Rendu à temps"))</f>
        <v/>
      </c>
      <c r="J11" s="10">
        <f>IF(H11="",IF(TODAY()&gt;G11,TODAY()-G11,0),IF(H11&gt;G11,H11-G11,0))</f>
        <v/>
      </c>
      <c r="K11" s="8" t="inlineStr">
        <is>
          <t>Marie Dubois</t>
        </is>
      </c>
      <c r="L11" s="8" t="inlineStr">
        <is>
          <t>Robinet remplacé</t>
        </is>
      </c>
    </row>
    <row r="12">
      <c r="A12" s="3" t="n">
        <v>9</v>
      </c>
      <c r="B12" s="4" t="inlineStr">
        <is>
          <t>CLE-012</t>
        </is>
      </c>
      <c r="C12" s="4" t="inlineStr">
        <is>
          <t>Espace vert</t>
        </is>
      </c>
      <c r="D12" s="4" t="inlineStr">
        <is>
          <t>Peinture Déco</t>
        </is>
      </c>
      <c r="E12" s="4" t="inlineStr">
        <is>
          <t>01 48 49 50 51</t>
        </is>
      </c>
      <c r="F12" s="5" t="n">
        <v>46215</v>
      </c>
      <c r="G12" s="5" t="n">
        <v>46216</v>
      </c>
      <c r="H12" s="5" t="n"/>
      <c r="I12" s="3">
        <f>IF(H12="",IF(TODAY()&gt;G12,"En retard","En cours"),IF(H12&gt;G12,"Rendu en retard","Rendu à temps"))</f>
        <v/>
      </c>
      <c r="J12" s="6">
        <f>IF(H12="",IF(TODAY()&gt;G12,TODAY()-G12,0),IF(H12&gt;G12,H12-G12,0))</f>
        <v/>
      </c>
      <c r="K12" s="4" t="inlineStr">
        <is>
          <t>Julien Petit</t>
        </is>
      </c>
      <c r="L12" s="4" t="inlineStr">
        <is>
          <t>Rafraîchissement façade</t>
        </is>
      </c>
    </row>
    <row r="13">
      <c r="A13" s="7" t="n">
        <v>10</v>
      </c>
      <c r="B13" s="8" t="inlineStr">
        <is>
          <t>CLE-030</t>
        </is>
      </c>
      <c r="C13" s="8" t="inlineStr">
        <is>
          <t>Hall principal</t>
        </is>
      </c>
      <c r="D13" s="8" t="inlineStr">
        <is>
          <t>Vitres Clean</t>
        </is>
      </c>
      <c r="E13" s="8" t="inlineStr">
        <is>
          <t>06 44 55 66 77</t>
        </is>
      </c>
      <c r="F13" s="9" t="n">
        <v>46217</v>
      </c>
      <c r="G13" s="9" t="n">
        <v>46218</v>
      </c>
      <c r="H13" s="9" t="n">
        <v>46218</v>
      </c>
      <c r="I13" s="7">
        <f>IF(H13="",IF(TODAY()&gt;G13,"En retard","En cours"),IF(H13&gt;G13,"Rendu en retard","Rendu à temps"))</f>
        <v/>
      </c>
      <c r="J13" s="10">
        <f>IF(H13="",IF(TODAY()&gt;G13,TODAY()-G13,0),IF(H13&gt;G13,H13-G13,0))</f>
        <v/>
      </c>
      <c r="K13" s="8" t="inlineStr">
        <is>
          <t>Sophie Martin</t>
        </is>
      </c>
      <c r="L13" s="8" t="inlineStr">
        <is>
          <t>Vitrage nettoyé</t>
        </is>
      </c>
    </row>
    <row r="15">
      <c r="A15" s="11" t="inlineStr">
        <is>
          <t>TOTAUX</t>
        </is>
      </c>
      <c r="E15" s="12" t="inlineStr">
        <is>
          <t>Clés prêtées :</t>
        </is>
      </c>
      <c r="F15" s="12">
        <f>COUNTA(B4:B13)</f>
        <v/>
      </c>
    </row>
    <row r="16">
      <c r="E16" s="12" t="inlineStr">
        <is>
          <t>Retard total (jours) :</t>
        </is>
      </c>
      <c r="F16" s="13">
        <f>SUM(J4:J13)</f>
        <v/>
      </c>
    </row>
  </sheetData>
  <mergeCells count="2">
    <mergeCell ref="A1:M1"/>
    <mergeCell ref="A15:D15"/>
  </mergeCells>
  <conditionalFormatting sqref="I4:I13">
    <cfRule type="expression" priority="1" dxfId="0" stopIfTrue="1">
      <formula>I4="En retard"</formula>
    </cfRule>
    <cfRule type="expression" priority="2" dxfId="1" stopIfTrue="1">
      <formula>I4="Rendu en retard"</formula>
    </cfRule>
    <cfRule type="expression" priority="3" dxfId="2" stopIfTrue="1">
      <formula>I4="Rendu à temps"</formula>
    </cfRule>
    <cfRule type="expression" priority="4" dxfId="3" stopIfTrue="1">
      <formula>I4="En cours"</formula>
    </cfRule>
  </conditionalFormatting>
  <conditionalFormatting sqref="J4:J13">
    <cfRule type="expression" priority="5" dxfId="0" stopIfTrue="1">
      <formula>J4&gt;2</formula>
    </cfRule>
  </conditionalFormatting>
  <dataValidations count="1">
    <dataValidation sqref="K4:K33" showErrorMessage="1" showInputMessage="1" allowBlank="1" type="list">
      <formula1>"Marie Dubois,Julien Petit,Sophie Martin,Thomas Bernard,Camille Leroy,Nicolas Faure,Léa Girard"</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9"/>
  <sheetViews>
    <sheetView workbookViewId="0">
      <selection activeCell="A1" sqref="A1"/>
    </sheetView>
  </sheetViews>
  <sheetFormatPr baseColWidth="8" defaultRowHeight="15"/>
  <cols>
    <col width="26" customWidth="1" min="1" max="1"/>
    <col width="14" customWidth="1" min="2" max="2"/>
  </cols>
  <sheetData>
    <row r="1" ht="28" customHeight="1">
      <c r="A1" s="1" t="inlineStr">
        <is>
          <t>TABLEAU DE BORD - SUIVI DES PRÊTS DE CLÉS</t>
        </is>
      </c>
    </row>
    <row r="3">
      <c r="A3" s="2" t="inlineStr">
        <is>
          <t>Indicateur</t>
        </is>
      </c>
      <c r="B3" s="2" t="inlineStr">
        <is>
          <t>Valeur</t>
        </is>
      </c>
    </row>
    <row r="4">
      <c r="A4" s="4" t="inlineStr">
        <is>
          <t>Total clés prêtées</t>
        </is>
      </c>
      <c r="B4" s="14">
        <f>COUNTA('Registre des prêts'!B4:B13)</f>
        <v/>
      </c>
    </row>
    <row r="5">
      <c r="A5" s="8" t="inlineStr">
        <is>
          <t>En cours</t>
        </is>
      </c>
      <c r="B5" s="15">
        <f>COUNTIF('Registre des prêts'!I4:I13,"En cours")</f>
        <v/>
      </c>
    </row>
    <row r="6">
      <c r="A6" s="4" t="inlineStr">
        <is>
          <t>En retard (non rendues)</t>
        </is>
      </c>
      <c r="B6" s="14">
        <f>COUNTIF('Registre des prêts'!I4:I13,"En retard")</f>
        <v/>
      </c>
    </row>
    <row r="7">
      <c r="A7" s="8" t="inlineStr">
        <is>
          <t>Rendues à temps</t>
        </is>
      </c>
      <c r="B7" s="15">
        <f>COUNTIF('Registre des prêts'!I4:I13,"Rendu à temps")</f>
        <v/>
      </c>
    </row>
    <row r="8">
      <c r="A8" s="4" t="inlineStr">
        <is>
          <t>Rendues en retard</t>
        </is>
      </c>
      <c r="B8" s="14">
        <f>COUNTIF('Registre des prêts'!I4:I13,"Rendu en retard")</f>
        <v/>
      </c>
    </row>
    <row r="10">
      <c r="A10" s="16" t="inlineStr">
        <is>
          <t>Taux de retard global (%)</t>
        </is>
      </c>
      <c r="B10" s="17">
        <f>IFERROR((B6+B7)/B4,0)</f>
        <v/>
      </c>
    </row>
    <row r="13">
      <c r="A13" s="11" t="inlineStr">
        <is>
          <t>RECHERCHE PAR CLÉ / BADGE</t>
        </is>
      </c>
    </row>
    <row r="14">
      <c r="A14" s="18" t="inlineStr">
        <is>
          <t>Clé / Badge N° à rechercher :</t>
        </is>
      </c>
      <c r="B14" s="19" t="inlineStr">
        <is>
          <t>CLE-021</t>
        </is>
      </c>
    </row>
    <row r="15">
      <c r="A15" s="20" t="inlineStr">
        <is>
          <t>Prestataire</t>
        </is>
      </c>
      <c r="B15" s="21">
        <f>IFERROR(VLOOKUP(B14,'Registre des prêts'!B4:L13,3,FALSE),"Non trouvé")</f>
        <v/>
      </c>
    </row>
    <row r="16">
      <c r="A16" s="20" t="inlineStr">
        <is>
          <t>Zone / Local</t>
        </is>
      </c>
      <c r="B16" s="21">
        <f>IFERROR(VLOOKUP(B14,'Registre des prêts'!B4:L13,2,FALSE),"Non trouvé")</f>
        <v/>
      </c>
    </row>
    <row r="17">
      <c r="A17" s="20" t="inlineStr">
        <is>
          <t>Date de prêt</t>
        </is>
      </c>
      <c r="B17" s="22">
        <f>IFERROR(VLOOKUP(B14,'Registre des prêts'!B4:L13,5,FALSE),"Non trouvé")</f>
        <v/>
      </c>
    </row>
    <row r="18">
      <c r="A18" s="20" t="inlineStr">
        <is>
          <t>Date retour prévue</t>
        </is>
      </c>
      <c r="B18" s="22">
        <f>IFERROR(VLOOKUP(B14,'Registre des prêts'!B4:L13,6,FALSE),"Non trouvé")</f>
        <v/>
      </c>
    </row>
    <row r="19">
      <c r="A19" s="20" t="inlineStr">
        <is>
          <t>Statut</t>
        </is>
      </c>
      <c r="B19" s="21">
        <f>IFERROR(VLOOKUP(B14,'Registre des prêts'!B4:L13,8,FALSE),"Non trouvé")</f>
        <v/>
      </c>
    </row>
  </sheetData>
  <mergeCells count="2">
    <mergeCell ref="A1:H1"/>
    <mergeCell ref="A13:B13"/>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28" customWidth="1" min="1" max="1"/>
    <col width="90" customWidth="1" min="2" max="2"/>
  </cols>
  <sheetData>
    <row r="1" ht="28" customHeight="1">
      <c r="A1" s="1" t="inlineStr">
        <is>
          <t>MODE D'EMPLOI DU CLASSEUR</t>
        </is>
      </c>
    </row>
    <row r="3" ht="55" customHeight="1">
      <c r="A3" s="23" t="inlineStr">
        <is>
          <t>Objectif du classeur</t>
        </is>
      </c>
      <c r="B3" s="24" t="inlineStr">
        <is>
          <t>Ce classeur permet de suivre le prêt des clés et badges de l'établissement aux prestataires externes (nettoyage, maintenance, sécurité, etc.) afin de garantir leur restitution dans les délais.</t>
        </is>
      </c>
    </row>
    <row r="4" ht="55" customHeight="1">
      <c r="A4" s="23" t="inlineStr">
        <is>
          <t>Registre des prêts</t>
        </is>
      </c>
      <c r="B4" s="24" t="inlineStr">
        <is>
          <t>Feuille principale : chaque ligne correspond à un prêt de clé ou badge. Renseignez le numéro de clé, la zone concernée, le prestataire, les dates de prêt et de retour prévue. La colonne 'Date retour effective' doit être remplie dès la restitution de la clé.</t>
        </is>
      </c>
    </row>
    <row r="5" ht="55" customHeight="1">
      <c r="A5" s="23" t="inlineStr">
        <is>
          <t>Colonne Statut</t>
        </is>
      </c>
      <c r="B5" s="24" t="inlineStr">
        <is>
          <t>Calculée automatiquement : 'En cours' si le retour n'a pas encore eu lieu et la date prévue n'est pas dépassée, 'En retard' si la date prévue est dépassée sans restitution, 'Rendu à temps' ou 'Rendu en retard' selon la date de restitution effective.</t>
        </is>
      </c>
    </row>
    <row r="6" ht="55" customHeight="1">
      <c r="A6" s="23" t="inlineStr">
        <is>
          <t>Colonne Retard (jours)</t>
        </is>
      </c>
      <c r="B6" s="24" t="inlineStr">
        <is>
          <t>Calcule automatiquement le nombre de jours de retard, qu'il s'agisse d'un prêt toujours en cours ou déjà restitué. Une mise en forme conditionnelle signale en rouge les retards supérieurs à 2 jours.</t>
        </is>
      </c>
    </row>
    <row r="7" ht="55" customHeight="1">
      <c r="A7" s="23" t="inlineStr">
        <is>
          <t>Responsable interne</t>
        </is>
      </c>
      <c r="B7" s="24" t="inlineStr">
        <is>
          <t>Liste déroulante permettant de sélectionner la personne de l'établissement ayant remis la clé au prestataire (traçabilité interne).</t>
        </is>
      </c>
    </row>
    <row r="8" ht="55" customHeight="1">
      <c r="A8" s="23" t="inlineStr">
        <is>
          <t>Tableau de bord</t>
        </is>
      </c>
      <c r="B8" s="24" t="inlineStr">
        <is>
          <t>Synthétise les indicateurs clés (nombre de clés prêtées, en cours, en retard, rendues à temps ou en retard) ainsi que le taux de retard global. Un outil de recherche par numéro de clé/badge utilise une formule VLOOKUP pour retrouver instantanément les informations d'un prêt.</t>
        </is>
      </c>
    </row>
    <row r="9" ht="55" customHeight="1">
      <c r="A9" s="23" t="inlineStr">
        <is>
          <t>Graphiques</t>
        </is>
      </c>
      <c r="B9" s="24" t="inlineStr">
        <is>
          <t>Un diagramme circulaire présente la répartition des statuts de prêt. Un diagramme en barres compare le nombre de jours de retard cumulés par prestataire.</t>
        </is>
      </c>
    </row>
    <row r="10" ht="55" customHeight="1">
      <c r="A10" s="23" t="inlineStr">
        <is>
          <t>Bonnes pratiques</t>
        </is>
      </c>
      <c r="B10" s="24" t="inlineStr">
        <is>
          <t>Mettre à jour la feuille Registre dès chaque remise ou restitution de clé. Vérifier régulièrement le Tableau de bord pour identifier les prestataires en retard récurrent et relancer si nécessaire.</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2026-07-21T18:21:34Z</dcterms:created>
  <dcterms:modified xmlns:dcterms="http://purl.org/dc/terms/" xmlns:xsi="http://www.w3.org/2001/XMLSchema-instance" xsi:type="dcterms:W3CDTF">2026-07-21T18:21:34Z</dcterms:modified>
</cp:coreProperties>
</file>