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Registre" sheetId="1" state="visible" r:id="rId1"/>
    <sheet xmlns:r="http://schemas.openxmlformats.org/officeDocument/2006/relationships" name="Tableau de bord" sheetId="2" state="visible" r:id="rId2"/>
    <sheet xmlns:r="http://schemas.openxmlformats.org/officeDocument/2006/relationships" name="Mode d'emploi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DD/MM/YYYY"/>
  </numFmts>
  <fonts count="6">
    <font>
      <name val="Calibri"/>
      <family val="2"/>
      <color theme="1"/>
      <sz val="11"/>
      <scheme val="minor"/>
    </font>
    <font>
      <name val="Calibri"/>
      <b val="1"/>
      <color rgb="000F766E"/>
      <sz val="16"/>
    </font>
    <font>
      <name val="Calibri"/>
      <b val="1"/>
      <color rgb="00FFFFFF"/>
      <sz val="11"/>
    </font>
    <font>
      <name val="Calibri"/>
      <sz val="10"/>
    </font>
    <font>
      <name val="Calibri"/>
      <b val="1"/>
      <sz val="10"/>
    </font>
    <font>
      <name val="Calibri"/>
      <b val="1"/>
      <color rgb="00DC2626"/>
      <sz val="10"/>
    </font>
  </fonts>
  <fills count="7">
    <fill>
      <patternFill/>
    </fill>
    <fill>
      <patternFill patternType="gray125"/>
    </fill>
    <fill>
      <patternFill patternType="solid">
        <fgColor rgb="000F766E"/>
      </patternFill>
    </fill>
    <fill>
      <patternFill patternType="solid">
        <fgColor rgb="00F0FDFA"/>
      </patternFill>
    </fill>
    <fill>
      <patternFill patternType="solid">
        <fgColor rgb="00FFFFFF"/>
      </patternFill>
    </fill>
    <fill>
      <patternFill patternType="solid">
        <fgColor rgb="00FFFBEB"/>
      </patternFill>
    </fill>
    <fill>
      <patternFill patternType="solid">
        <fgColor rgb="0014B8A6"/>
      </patternFill>
    </fill>
  </fills>
  <borders count="6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  <border>
      <left/>
      <right/>
      <top style="thin">
        <color rgb="00D1D5DB"/>
      </top>
      <bottom/>
      <diagonal/>
    </border>
    <border>
      <left/>
      <right style="thin">
        <color rgb="00D1D5DB"/>
      </right>
      <top style="thin">
        <color rgb="00D1D5DB"/>
      </top>
      <bottom/>
      <diagonal/>
    </border>
    <border>
      <left/>
      <right/>
      <top style="thin">
        <color rgb="00D1D5DB"/>
      </top>
      <bottom style="thin">
        <color rgb="00D1D5DB"/>
      </bottom>
      <diagonal/>
    </border>
    <border>
      <left/>
      <right style="thin">
        <color rgb="00D1D5DB"/>
      </right>
      <top style="thin">
        <color rgb="00D1D5DB"/>
      </top>
      <bottom style="thin">
        <color rgb="00D1D5DB"/>
      </bottom>
      <diagonal/>
    </border>
  </borders>
  <cellStyleXfs count="1">
    <xf numFmtId="0" fontId="0" fillId="0" borderId="0"/>
  </cellStyleXfs>
  <cellXfs count="28">
    <xf numFmtId="0" fontId="0" fillId="0" borderId="0" pivotButton="0" quotePrefix="0" xfId="0"/>
    <xf numFmtId="0" fontId="1" fillId="0" borderId="0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2" fillId="6" borderId="0" applyAlignment="1" pivotButton="0" quotePrefix="0" xfId="0">
      <alignment horizontal="center" vertical="center"/>
    </xf>
    <xf numFmtId="0" fontId="0" fillId="6" borderId="0" pivotButton="0" quotePrefix="0" xfId="0"/>
    <xf numFmtId="0" fontId="3" fillId="3" borderId="1" applyAlignment="1" pivotButton="0" quotePrefix="0" xfId="0">
      <alignment horizontal="center" vertical="center"/>
    </xf>
    <xf numFmtId="164" fontId="3" fillId="3" borderId="1" applyAlignment="1" pivotButton="0" quotePrefix="0" xfId="0">
      <alignment horizontal="center" vertical="center"/>
    </xf>
    <xf numFmtId="0" fontId="3" fillId="3" borderId="1" applyAlignment="1" pivotButton="0" quotePrefix="0" xfId="0">
      <alignment horizontal="left" vertical="center" wrapText="1"/>
    </xf>
    <xf numFmtId="0" fontId="3" fillId="5" borderId="1" applyAlignment="1" pivotButton="0" quotePrefix="0" xfId="0">
      <alignment horizontal="center" vertical="center"/>
    </xf>
    <xf numFmtId="164" fontId="3" fillId="5" borderId="1" applyAlignment="1" pivotButton="0" quotePrefix="0" xfId="0">
      <alignment horizontal="center" vertical="center"/>
    </xf>
    <xf numFmtId="1" fontId="3" fillId="3" borderId="1" applyAlignment="1" pivotButton="0" quotePrefix="0" xfId="0">
      <alignment horizontal="center" vertical="center"/>
    </xf>
    <xf numFmtId="0" fontId="2" fillId="2" borderId="0" pivotButton="0" quotePrefix="0" xfId="0"/>
    <xf numFmtId="0" fontId="3" fillId="4" borderId="1" applyAlignment="1" pivotButton="0" quotePrefix="0" xfId="0">
      <alignment horizontal="center" vertical="center"/>
    </xf>
    <xf numFmtId="164" fontId="3" fillId="4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left" vertical="center" wrapText="1"/>
    </xf>
    <xf numFmtId="1" fontId="3" fillId="4" borderId="1" applyAlignment="1" pivotButton="0" quotePrefix="0" xfId="0">
      <alignment horizontal="center" vertical="center"/>
    </xf>
    <xf numFmtId="0" fontId="3" fillId="0" borderId="1" pivotButton="0" quotePrefix="0" xfId="0"/>
    <xf numFmtId="0" fontId="4" fillId="0" borderId="0" applyAlignment="1" pivotButton="0" quotePrefix="0" xfId="0">
      <alignment horizontal="center" vertical="center"/>
    </xf>
    <xf numFmtId="0" fontId="3" fillId="0" borderId="0" pivotButton="0" quotePrefix="0" xfId="0"/>
    <xf numFmtId="0" fontId="5" fillId="0" borderId="0" applyAlignment="1" pivotButton="0" quotePrefix="0" xfId="0">
      <alignment horizontal="center" vertical="center"/>
    </xf>
    <xf numFmtId="0" fontId="2" fillId="6" borderId="1" pivotButton="0" quotePrefix="0" xfId="0"/>
    <xf numFmtId="0" fontId="0" fillId="0" borderId="4" pivotButton="0" quotePrefix="0" xfId="0"/>
    <xf numFmtId="0" fontId="0" fillId="0" borderId="5" pivotButton="0" quotePrefix="0" xfId="0"/>
    <xf numFmtId="0" fontId="4" fillId="0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center" vertical="center"/>
    </xf>
    <xf numFmtId="0" fontId="4" fillId="3" borderId="1" applyAlignment="1" pivotButton="0" quotePrefix="0" xfId="0">
      <alignment vertical="top" wrapText="1"/>
    </xf>
    <xf numFmtId="0" fontId="4" fillId="0" borderId="1" applyAlignment="1" pivotButton="0" quotePrefix="0" xfId="0">
      <alignment vertical="top" wrapText="1"/>
    </xf>
    <xf numFmtId="0" fontId="3" fillId="0" borderId="1" applyAlignment="1" pivotButton="0" quotePrefix="0" xfId="0">
      <alignment horizontal="left" vertical="center" wrapText="1"/>
    </xf>
  </cellXfs>
  <cellStyles count="1">
    <cellStyle name="Normal" xfId="0" builtinId="0" hidden="0"/>
  </cellStyles>
  <dxfs count="4">
    <dxf>
      <font>
        <b val="1"/>
        <color rgb="0092400E"/>
      </font>
      <fill>
        <patternFill patternType="solid">
          <fgColor rgb="00FEF3C7"/>
        </patternFill>
      </fill>
    </dxf>
    <dxf>
      <font>
        <b val="1"/>
        <color rgb="00166534"/>
      </font>
      <fill>
        <patternFill patternType="solid">
          <fgColor rgb="00DCFCE7"/>
        </patternFill>
      </fill>
    </dxf>
    <dxf>
      <font>
        <b val="1"/>
        <color rgb="00991B1B"/>
      </font>
      <fill>
        <patternFill patternType="solid">
          <fgColor rgb="00FEE2E2"/>
        </patternFill>
      </fill>
    </dxf>
    <dxf>
      <font>
        <b val="1"/>
        <color rgb="00DC2626"/>
      </font>
      <fill>
        <patternFill patternType="solid">
          <fgColor rgb="00FEE2E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Répartition des colis par statut</a:t>
            </a:r>
          </a:p>
        </rich>
      </tx>
    </title>
    <plotArea>
      <pieChart>
        <varyColors val="1"/>
        <ser>
          <idx val="0"/>
          <order val="0"/>
          <tx>
            <strRef>
              <f>'Tableau de bord'!B10</f>
            </strRef>
          </tx>
          <spPr>
            <a:ln xmlns:a="http://schemas.openxmlformats.org/drawingml/2006/main">
              <a:prstDash val="solid"/>
            </a:ln>
          </spPr>
          <cat>
            <numRef>
              <f>'Tableau de bord'!$A$11:$A$13</f>
            </numRef>
          </cat>
          <val>
            <numRef>
              <f>'Tableau de bord'!$B$11:$B$13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Colis par service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'Tableau de bord'!E10</f>
            </strRef>
          </tx>
          <spPr>
            <a:solidFill xmlns:a="http://schemas.openxmlformats.org/drawingml/2006/main">
              <a:srgbClr val="0F766E"/>
            </a:solidFill>
            <a:ln xmlns:a="http://schemas.openxmlformats.org/drawingml/2006/main">
              <a:prstDash val="solid"/>
            </a:ln>
          </spPr>
          <cat>
            <numRef>
              <f>'Tableau de bord'!$D$11:$D$20</f>
            </numRef>
          </cat>
          <val>
            <numRef>
              <f>'Tableau de bord'!$E$11:$E$20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Service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Nombre de colis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Relationship Type="http://schemas.openxmlformats.org/officeDocument/2006/relationships/chart" Target="/xl/charts/chart2.xml" Id="rId2"/></Relationships>
</file>

<file path=xl/drawings/drawing1.xml><?xml version="1.0" encoding="utf-8"?>
<wsDr xmlns="http://schemas.openxmlformats.org/drawingml/2006/spreadsheetDrawing">
  <oneCellAnchor>
    <from>
      <col>0</col>
      <colOff>0</colOff>
      <row>14</row>
      <rowOff>0</rowOff>
    </from>
    <ext cx="4320000" cy="288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  <oneCellAnchor>
    <from>
      <col>7</col>
      <colOff>0</colOff>
      <row>14</row>
      <rowOff>0</rowOff>
    </from>
    <ext cx="5040000" cy="2880000"/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P16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6" customWidth="1" min="1" max="1"/>
    <col width="14" customWidth="1" min="2" max="2"/>
    <col width="8" customWidth="1" min="3" max="3"/>
    <col width="14" customWidth="1" min="4" max="4"/>
    <col width="20" customWidth="1" min="5" max="5"/>
    <col width="18" customWidth="1" min="6" max="6"/>
    <col width="15" customWidth="1" min="7" max="7"/>
    <col width="13" customWidth="1" min="8" max="8"/>
    <col width="13" customWidth="1" min="9" max="9"/>
    <col width="16" customWidth="1" min="10" max="10"/>
    <col width="13" customWidth="1" min="11" max="11"/>
    <col width="16" customWidth="1" min="12" max="12"/>
    <col width="22" customWidth="1" min="13" max="13"/>
    <col width="3" customWidth="1" min="14" max="14"/>
    <col width="20" customWidth="1" min="15" max="15"/>
    <col width="16" customWidth="1" min="16" max="16"/>
  </cols>
  <sheetData>
    <row r="1" ht="28" customHeight="1">
      <c r="A1" s="1" t="inlineStr">
        <is>
          <t>REGISTRE DES COLIS REÇUS À L'ACCUEIL</t>
        </is>
      </c>
    </row>
    <row r="3" ht="32" customHeight="1">
      <c r="A3" s="2" t="inlineStr">
        <is>
          <t>N°</t>
        </is>
      </c>
      <c r="B3" s="2" t="inlineStr">
        <is>
          <t>Date réception</t>
        </is>
      </c>
      <c r="C3" s="2" t="inlineStr">
        <is>
          <t>Heure</t>
        </is>
      </c>
      <c r="D3" s="2" t="inlineStr">
        <is>
          <t>Transporteur</t>
        </is>
      </c>
      <c r="E3" s="2" t="inlineStr">
        <is>
          <t>Expéditeur</t>
        </is>
      </c>
      <c r="F3" s="2" t="inlineStr">
        <is>
          <t>Destinataire</t>
        </is>
      </c>
      <c r="G3" s="2" t="inlineStr">
        <is>
          <t>Service</t>
        </is>
      </c>
      <c r="H3" s="2" t="inlineStr">
        <is>
          <t>Type de colis</t>
        </is>
      </c>
      <c r="I3" s="2" t="inlineStr">
        <is>
          <t>Statut</t>
        </is>
      </c>
      <c r="J3" s="2" t="inlineStr">
        <is>
          <t>Date récupération</t>
        </is>
      </c>
      <c r="K3" s="2" t="inlineStr">
        <is>
          <t>Jours d'attente</t>
        </is>
      </c>
      <c r="L3" s="2" t="inlineStr">
        <is>
          <t>Retiré par</t>
        </is>
      </c>
      <c r="M3" s="2" t="inlineStr">
        <is>
          <t>Remarques</t>
        </is>
      </c>
      <c r="O3" s="3" t="inlineStr">
        <is>
          <t>ANNUAIRE</t>
        </is>
      </c>
      <c r="P3" s="4" t="n"/>
    </row>
    <row r="4">
      <c r="A4" s="5" t="n">
        <v>1</v>
      </c>
      <c r="B4" s="6" t="inlineStr">
        <is>
          <t>07/07/2026</t>
        </is>
      </c>
      <c r="C4" s="5" t="inlineStr">
        <is>
          <t>09:15</t>
        </is>
      </c>
      <c r="D4" s="5" t="inlineStr">
        <is>
          <t>Chronopost</t>
        </is>
      </c>
      <c r="E4" s="7" t="inlineStr">
        <is>
          <t>Boutique Deco SAS</t>
        </is>
      </c>
      <c r="F4" s="7" t="inlineStr">
        <is>
          <t>Marie Lefevre</t>
        </is>
      </c>
      <c r="G4" s="5">
        <f>IFERROR(VLOOKUP(F4,$O$4:$P$13,2,FALSE),"?")</f>
        <v/>
      </c>
      <c r="H4" s="5" t="inlineStr">
        <is>
          <t>Carton</t>
        </is>
      </c>
      <c r="I4" s="8" t="inlineStr">
        <is>
          <t>Récupéré</t>
        </is>
      </c>
      <c r="J4" s="9" t="inlineStr">
        <is>
          <t>07/07/2026</t>
        </is>
      </c>
      <c r="K4" s="10">
        <f>IF(I4="Récupéré",IFERROR(J4-B4,0),IF(I4="Retourné",0,IFERROR(TODAY()-B4,0)))</f>
        <v/>
      </c>
      <c r="L4" s="8" t="inlineStr">
        <is>
          <t>Marie Lefevre</t>
        </is>
      </c>
      <c r="M4" s="7" t="inlineStr">
        <is>
          <t>Colis fragile</t>
        </is>
      </c>
      <c r="O4" s="11" t="inlineStr">
        <is>
          <t>Destinataire</t>
        </is>
      </c>
      <c r="P4" s="11" t="inlineStr">
        <is>
          <t>Service</t>
        </is>
      </c>
    </row>
    <row r="5">
      <c r="A5" s="12" t="n">
        <v>2</v>
      </c>
      <c r="B5" s="13" t="inlineStr">
        <is>
          <t>08/07/2026</t>
        </is>
      </c>
      <c r="C5" s="12" t="inlineStr">
        <is>
          <t>10:30</t>
        </is>
      </c>
      <c r="D5" s="12" t="inlineStr">
        <is>
          <t>UPS</t>
        </is>
      </c>
      <c r="E5" s="14" t="inlineStr">
        <is>
          <t>Fournitures Pro</t>
        </is>
      </c>
      <c r="F5" s="14" t="inlineStr">
        <is>
          <t>Julien Bernard</t>
        </is>
      </c>
      <c r="G5" s="12">
        <f>IFERROR(VLOOKUP(F5,$O$4:$P$13,2,FALSE),"?")</f>
        <v/>
      </c>
      <c r="H5" s="12" t="inlineStr">
        <is>
          <t>Enveloppe</t>
        </is>
      </c>
      <c r="I5" s="8" t="inlineStr">
        <is>
          <t>Récupéré</t>
        </is>
      </c>
      <c r="J5" s="9" t="inlineStr">
        <is>
          <t>09/07/2026</t>
        </is>
      </c>
      <c r="K5" s="15">
        <f>IF(I5="Récupéré",IFERROR(J5-B5,0),IF(I5="Retourné",0,IFERROR(TODAY()-B5,0)))</f>
        <v/>
      </c>
      <c r="L5" s="8" t="inlineStr">
        <is>
          <t>Julien Bernard</t>
        </is>
      </c>
      <c r="M5" s="14" t="inlineStr"/>
      <c r="O5" s="16" t="inlineStr">
        <is>
          <t>Marie Lefevre</t>
        </is>
      </c>
      <c r="P5" s="16" t="inlineStr">
        <is>
          <t>Comptabilité</t>
        </is>
      </c>
    </row>
    <row r="6">
      <c r="A6" s="5" t="n">
        <v>3</v>
      </c>
      <c r="B6" s="6" t="inlineStr">
        <is>
          <t>09/07/2026</t>
        </is>
      </c>
      <c r="C6" s="5" t="inlineStr">
        <is>
          <t>11:00</t>
        </is>
      </c>
      <c r="D6" s="5" t="inlineStr">
        <is>
          <t>DHL</t>
        </is>
      </c>
      <c r="E6" s="7" t="inlineStr">
        <is>
          <t>Materiel Informatique SA</t>
        </is>
      </c>
      <c r="F6" s="7" t="inlineStr">
        <is>
          <t>Sophie Martin</t>
        </is>
      </c>
      <c r="G6" s="5">
        <f>IFERROR(VLOOKUP(F6,$O$4:$P$13,2,FALSE),"?")</f>
        <v/>
      </c>
      <c r="H6" s="5" t="inlineStr">
        <is>
          <t>Carton</t>
        </is>
      </c>
      <c r="I6" s="8" t="inlineStr">
        <is>
          <t>En attente</t>
        </is>
      </c>
      <c r="J6" s="9" t="inlineStr"/>
      <c r="K6" s="10">
        <f>IF(I6="Récupéré",IFERROR(J6-B6,0),IF(I6="Retourné",0,IFERROR(TODAY()-B6,0)))</f>
        <v/>
      </c>
      <c r="L6" s="8" t="inlineStr"/>
      <c r="M6" s="7" t="inlineStr">
        <is>
          <t>Volumineux</t>
        </is>
      </c>
      <c r="O6" s="16" t="inlineStr">
        <is>
          <t>Julien Bernard</t>
        </is>
      </c>
      <c r="P6" s="16" t="inlineStr">
        <is>
          <t>Logistique</t>
        </is>
      </c>
    </row>
    <row r="7">
      <c r="A7" s="12" t="n">
        <v>4</v>
      </c>
      <c r="B7" s="13" t="inlineStr">
        <is>
          <t>10/07/2026</t>
        </is>
      </c>
      <c r="C7" s="12" t="inlineStr">
        <is>
          <t>14:20</t>
        </is>
      </c>
      <c r="D7" s="12" t="inlineStr">
        <is>
          <t>Colissimo</t>
        </is>
      </c>
      <c r="E7" s="14" t="inlineStr">
        <is>
          <t>Editions Nathan</t>
        </is>
      </c>
      <c r="F7" s="14" t="inlineStr">
        <is>
          <t>Thomas Dubois</t>
        </is>
      </c>
      <c r="G7" s="12">
        <f>IFERROR(VLOOKUP(F7,$O$4:$P$13,2,FALSE),"?")</f>
        <v/>
      </c>
      <c r="H7" s="12" t="inlineStr">
        <is>
          <t>Carton</t>
        </is>
      </c>
      <c r="I7" s="8" t="inlineStr">
        <is>
          <t>En attente</t>
        </is>
      </c>
      <c r="J7" s="9" t="inlineStr"/>
      <c r="K7" s="15">
        <f>IF(I7="Récupéré",IFERROR(J7-B7,0),IF(I7="Retourné",0,IFERROR(TODAY()-B7,0)))</f>
        <v/>
      </c>
      <c r="L7" s="8" t="inlineStr"/>
      <c r="M7" s="14" t="inlineStr"/>
      <c r="O7" s="16" t="inlineStr">
        <is>
          <t>Sophie Martin</t>
        </is>
      </c>
      <c r="P7" s="16" t="inlineStr">
        <is>
          <t>Informatique</t>
        </is>
      </c>
    </row>
    <row r="8">
      <c r="A8" s="5" t="n">
        <v>5</v>
      </c>
      <c r="B8" s="6" t="inlineStr">
        <is>
          <t>13/07/2026</t>
        </is>
      </c>
      <c r="C8" s="5" t="inlineStr">
        <is>
          <t>08:45</t>
        </is>
      </c>
      <c r="D8" s="5" t="inlineStr">
        <is>
          <t>GLS</t>
        </is>
      </c>
      <c r="E8" s="7" t="inlineStr">
        <is>
          <t>Office Depot</t>
        </is>
      </c>
      <c r="F8" s="7" t="inlineStr">
        <is>
          <t>Camille Rousseau</t>
        </is>
      </c>
      <c r="G8" s="5">
        <f>IFERROR(VLOOKUP(F8,$O$4:$P$13,2,FALSE),"?")</f>
        <v/>
      </c>
      <c r="H8" s="5" t="inlineStr">
        <is>
          <t>Palette</t>
        </is>
      </c>
      <c r="I8" s="8" t="inlineStr">
        <is>
          <t>Retourné</t>
        </is>
      </c>
      <c r="J8" s="9" t="inlineStr">
        <is>
          <t>14/07/2026</t>
        </is>
      </c>
      <c r="K8" s="10">
        <f>IF(I8="Récupéré",IFERROR(J8-B8,0),IF(I8="Retourné",0,IFERROR(TODAY()-B8,0)))</f>
        <v/>
      </c>
      <c r="L8" s="8" t="inlineStr"/>
      <c r="M8" s="7" t="inlineStr">
        <is>
          <t>Adresse erronée</t>
        </is>
      </c>
      <c r="O8" s="16" t="inlineStr">
        <is>
          <t>Thomas Dubois</t>
        </is>
      </c>
      <c r="P8" s="16" t="inlineStr">
        <is>
          <t>Marketing</t>
        </is>
      </c>
    </row>
    <row r="9">
      <c r="A9" s="12" t="n">
        <v>6</v>
      </c>
      <c r="B9" s="13" t="inlineStr">
        <is>
          <t>14/07/2026</t>
        </is>
      </c>
      <c r="C9" s="12" t="inlineStr">
        <is>
          <t>09:50</t>
        </is>
      </c>
      <c r="D9" s="12" t="inlineStr">
        <is>
          <t>Chronopost</t>
        </is>
      </c>
      <c r="E9" s="14" t="inlineStr">
        <is>
          <t>Pharma Distrib</t>
        </is>
      </c>
      <c r="F9" s="14" t="inlineStr">
        <is>
          <t>Nicolas Petit</t>
        </is>
      </c>
      <c r="G9" s="12">
        <f>IFERROR(VLOOKUP(F9,$O$4:$P$13,2,FALSE),"?")</f>
        <v/>
      </c>
      <c r="H9" s="12" t="inlineStr">
        <is>
          <t>Carton</t>
        </is>
      </c>
      <c r="I9" s="8" t="inlineStr">
        <is>
          <t>Récupéré</t>
        </is>
      </c>
      <c r="J9" s="9" t="inlineStr">
        <is>
          <t>14/07/2026</t>
        </is>
      </c>
      <c r="K9" s="15">
        <f>IF(I9="Récupéré",IFERROR(J9-B9,0),IF(I9="Retourné",0,IFERROR(TODAY()-B9,0)))</f>
        <v/>
      </c>
      <c r="L9" s="8" t="inlineStr">
        <is>
          <t>Nicolas Petit</t>
        </is>
      </c>
      <c r="M9" s="14" t="inlineStr">
        <is>
          <t>Urgent - froid</t>
        </is>
      </c>
      <c r="O9" s="16" t="inlineStr">
        <is>
          <t>Camille Rousseau</t>
        </is>
      </c>
      <c r="P9" s="16" t="inlineStr">
        <is>
          <t>Achats</t>
        </is>
      </c>
    </row>
    <row r="10">
      <c r="A10" s="5" t="n">
        <v>7</v>
      </c>
      <c r="B10" s="6" t="inlineStr">
        <is>
          <t>15/07/2026</t>
        </is>
      </c>
      <c r="C10" s="5" t="inlineStr">
        <is>
          <t>13:10</t>
        </is>
      </c>
      <c r="D10" s="5" t="inlineStr">
        <is>
          <t>UPS</t>
        </is>
      </c>
      <c r="E10" s="7" t="inlineStr">
        <is>
          <t>Textile Pro</t>
        </is>
      </c>
      <c r="F10" s="7" t="inlineStr">
        <is>
          <t>Léa Moreau</t>
        </is>
      </c>
      <c r="G10" s="5">
        <f>IFERROR(VLOOKUP(F10,$O$4:$P$13,2,FALSE),"?")</f>
        <v/>
      </c>
      <c r="H10" s="5" t="inlineStr">
        <is>
          <t>Carton</t>
        </is>
      </c>
      <c r="I10" s="8" t="inlineStr">
        <is>
          <t>En attente</t>
        </is>
      </c>
      <c r="J10" s="9" t="inlineStr"/>
      <c r="K10" s="10">
        <f>IF(I10="Récupéré",IFERROR(J10-B10,0),IF(I10="Retourné",0,IFERROR(TODAY()-B10,0)))</f>
        <v/>
      </c>
      <c r="L10" s="8" t="inlineStr"/>
      <c r="M10" s="7" t="inlineStr"/>
      <c r="O10" s="16" t="inlineStr">
        <is>
          <t>Nicolas Petit</t>
        </is>
      </c>
      <c r="P10" s="16" t="inlineStr">
        <is>
          <t>Production</t>
        </is>
      </c>
    </row>
    <row r="11">
      <c r="A11" s="12" t="n">
        <v>8</v>
      </c>
      <c r="B11" s="13" t="inlineStr">
        <is>
          <t>16/07/2026</t>
        </is>
      </c>
      <c r="C11" s="12" t="inlineStr">
        <is>
          <t>15:40</t>
        </is>
      </c>
      <c r="D11" s="12" t="inlineStr">
        <is>
          <t>DHL</t>
        </is>
      </c>
      <c r="E11" s="14" t="inlineStr">
        <is>
          <t>TechDistrib</t>
        </is>
      </c>
      <c r="F11" s="14" t="inlineStr">
        <is>
          <t>Marie Lefevre</t>
        </is>
      </c>
      <c r="G11" s="12">
        <f>IFERROR(VLOOKUP(F11,$O$4:$P$13,2,FALSE),"?")</f>
        <v/>
      </c>
      <c r="H11" s="12" t="inlineStr">
        <is>
          <t>Enveloppe</t>
        </is>
      </c>
      <c r="I11" s="8" t="inlineStr">
        <is>
          <t>Récupéré</t>
        </is>
      </c>
      <c r="J11" s="9" t="inlineStr">
        <is>
          <t>17/07/2026</t>
        </is>
      </c>
      <c r="K11" s="15">
        <f>IF(I11="Récupéré",IFERROR(J11-B11,0),IF(I11="Retourné",0,IFERROR(TODAY()-B11,0)))</f>
        <v/>
      </c>
      <c r="L11" s="8" t="inlineStr">
        <is>
          <t>Marie Lefevre</t>
        </is>
      </c>
      <c r="M11" s="14" t="inlineStr"/>
      <c r="O11" s="16" t="inlineStr">
        <is>
          <t>Léa Moreau</t>
        </is>
      </c>
      <c r="P11" s="16" t="inlineStr">
        <is>
          <t>Commercial</t>
        </is>
      </c>
    </row>
    <row r="12">
      <c r="A12" s="5" t="n">
        <v>9</v>
      </c>
      <c r="B12" s="6" t="inlineStr">
        <is>
          <t>17/07/2026</t>
        </is>
      </c>
      <c r="C12" s="5" t="inlineStr">
        <is>
          <t>10:05</t>
        </is>
      </c>
      <c r="D12" s="5" t="inlineStr">
        <is>
          <t>Colissimo</t>
        </is>
      </c>
      <c r="E12" s="7" t="inlineStr">
        <is>
          <t>Fournitures Pro</t>
        </is>
      </c>
      <c r="F12" s="7" t="inlineStr">
        <is>
          <t>Julien Bernard</t>
        </is>
      </c>
      <c r="G12" s="5">
        <f>IFERROR(VLOOKUP(F12,$O$4:$P$13,2,FALSE),"?")</f>
        <v/>
      </c>
      <c r="H12" s="5" t="inlineStr">
        <is>
          <t>Carton</t>
        </is>
      </c>
      <c r="I12" s="8" t="inlineStr">
        <is>
          <t>En attente</t>
        </is>
      </c>
      <c r="J12" s="9" t="inlineStr"/>
      <c r="K12" s="10">
        <f>IF(I12="Récupéré",IFERROR(J12-B12,0),IF(I12="Retourné",0,IFERROR(TODAY()-B12,0)))</f>
        <v/>
      </c>
      <c r="L12" s="8" t="inlineStr"/>
      <c r="M12" s="7" t="inlineStr">
        <is>
          <t>À vérifier</t>
        </is>
      </c>
      <c r="O12" s="16" t="inlineStr">
        <is>
          <t>Antoine Girard</t>
        </is>
      </c>
      <c r="P12" s="16" t="inlineStr">
        <is>
          <t>RH</t>
        </is>
      </c>
    </row>
    <row r="13">
      <c r="A13" s="12" t="n">
        <v>10</v>
      </c>
      <c r="B13" s="13" t="inlineStr">
        <is>
          <t>20/07/2026</t>
        </is>
      </c>
      <c r="C13" s="12" t="inlineStr">
        <is>
          <t>16:00</t>
        </is>
      </c>
      <c r="D13" s="12" t="inlineStr">
        <is>
          <t>GLS</t>
        </is>
      </c>
      <c r="E13" s="14" t="inlineStr">
        <is>
          <t>Boutique Deco SAS</t>
        </is>
      </c>
      <c r="F13" s="14" t="inlineStr">
        <is>
          <t>Sophie Martin</t>
        </is>
      </c>
      <c r="G13" s="12">
        <f>IFERROR(VLOOKUP(F13,$O$4:$P$13,2,FALSE),"?")</f>
        <v/>
      </c>
      <c r="H13" s="12" t="inlineStr">
        <is>
          <t>Palette</t>
        </is>
      </c>
      <c r="I13" s="8" t="inlineStr">
        <is>
          <t>En attente</t>
        </is>
      </c>
      <c r="J13" s="9" t="inlineStr"/>
      <c r="K13" s="15">
        <f>IF(I13="Récupéré",IFERROR(J13-B13,0),IF(I13="Retourné",0,IFERROR(TODAY()-B13,0)))</f>
        <v/>
      </c>
      <c r="L13" s="8" t="inlineStr"/>
      <c r="M13" s="14" t="inlineStr"/>
      <c r="O13" s="16" t="inlineStr">
        <is>
          <t>Chloé Fontaine</t>
        </is>
      </c>
      <c r="P13" s="16" t="inlineStr">
        <is>
          <t>Direction</t>
        </is>
      </c>
    </row>
    <row r="14">
      <c r="O14" s="16" t="inlineStr">
        <is>
          <t>Hugo Lambert</t>
        </is>
      </c>
      <c r="P14" s="16" t="inlineStr">
        <is>
          <t>Qualité</t>
        </is>
      </c>
    </row>
    <row r="15">
      <c r="A15" s="3" t="inlineStr">
        <is>
          <t>TOTAUX</t>
        </is>
      </c>
      <c r="B15" s="4" t="n"/>
      <c r="C15" s="17">
        <f>COUNTA(A4:A13)</f>
        <v/>
      </c>
      <c r="I15" s="17">
        <f>COUNTIF(I4:I13,"En attente")</f>
        <v/>
      </c>
      <c r="K15" s="17">
        <f>ROUND(AVERAGE(K4:K13),1)</f>
        <v/>
      </c>
    </row>
    <row r="16">
      <c r="A16" s="18" t="inlineStr">
        <is>
          <t>Colis en attente &gt;3 jours :</t>
        </is>
      </c>
      <c r="D16" s="19">
        <f>SUMPRODUCT((I4:I13="En attente")*(K4:K13&gt;3))</f>
        <v/>
      </c>
    </row>
  </sheetData>
  <mergeCells count="4">
    <mergeCell ref="A1:M1"/>
    <mergeCell ref="A15:B15"/>
    <mergeCell ref="A16:C16"/>
    <mergeCell ref="O3:P3"/>
  </mergeCells>
  <conditionalFormatting sqref="I4:I13">
    <cfRule type="expression" priority="1" dxfId="0" stopIfTrue="1">
      <formula>I4="En attente"</formula>
    </cfRule>
    <cfRule type="expression" priority="2" dxfId="1" stopIfTrue="1">
      <formula>I4="Récupéré"</formula>
    </cfRule>
    <cfRule type="expression" priority="3" dxfId="2" stopIfTrue="1">
      <formula>I4="Retourné"</formula>
    </cfRule>
  </conditionalFormatting>
  <conditionalFormatting sqref="K4:K13">
    <cfRule type="cellIs" priority="4" operator="greaterThan" dxfId="3">
      <formula>3</formula>
    </cfRule>
  </conditionalFormatting>
  <dataValidations count="1">
    <dataValidation sqref="I4:I13" showErrorMessage="1" showInputMessage="1" allowBlank="1" type="list">
      <formula1>"En attente,Récupéré,Retourné"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20"/>
  <sheetViews>
    <sheetView workbookViewId="0">
      <selection activeCell="A1" sqref="A1"/>
    </sheetView>
  </sheetViews>
  <sheetFormatPr baseColWidth="8" defaultRowHeight="15"/>
  <cols>
    <col width="18" customWidth="1" min="1" max="1"/>
    <col width="10" customWidth="1" min="2" max="2"/>
    <col width="10" customWidth="1" min="3" max="3"/>
    <col width="12" customWidth="1" min="4" max="4"/>
    <col width="12" customWidth="1" min="5" max="5"/>
    <col width="12" customWidth="1" min="6" max="6"/>
  </cols>
  <sheetData>
    <row r="1" ht="28" customHeight="1">
      <c r="A1" s="1" t="inlineStr">
        <is>
          <t>TABLEAU DE BORD - SUIVI DES COLIS</t>
        </is>
      </c>
    </row>
    <row r="3">
      <c r="A3" s="20" t="inlineStr">
        <is>
          <t>Total colis reçus</t>
        </is>
      </c>
      <c r="B3" s="21" t="n"/>
      <c r="C3" s="22" t="n"/>
      <c r="D3" s="23">
        <f>COUNTA(Registre!A4:A13)</f>
        <v/>
      </c>
      <c r="E3" s="22" t="n"/>
    </row>
    <row r="4">
      <c r="A4" s="20" t="inlineStr">
        <is>
          <t>En attente</t>
        </is>
      </c>
      <c r="B4" s="21" t="n"/>
      <c r="C4" s="22" t="n"/>
      <c r="D4" s="23">
        <f>COUNTIF(Registre!I4:I13,"En attente")</f>
        <v/>
      </c>
      <c r="E4" s="22" t="n"/>
    </row>
    <row r="5">
      <c r="A5" s="20" t="inlineStr">
        <is>
          <t>Récupérés</t>
        </is>
      </c>
      <c r="B5" s="21" t="n"/>
      <c r="C5" s="22" t="n"/>
      <c r="D5" s="23">
        <f>COUNTIF(Registre!I4:I13,"Récupéré")</f>
        <v/>
      </c>
      <c r="E5" s="22" t="n"/>
    </row>
    <row r="6">
      <c r="A6" s="20" t="inlineStr">
        <is>
          <t>Retournés</t>
        </is>
      </c>
      <c r="B6" s="21" t="n"/>
      <c r="C6" s="22" t="n"/>
      <c r="D6" s="23">
        <f>COUNTIF(Registre!I4:I13,"Retourné")</f>
        <v/>
      </c>
      <c r="E6" s="22" t="n"/>
    </row>
    <row r="7">
      <c r="A7" s="20" t="inlineStr">
        <is>
          <t>Délai moyen (jours)</t>
        </is>
      </c>
      <c r="B7" s="21" t="n"/>
      <c r="C7" s="22" t="n"/>
      <c r="D7" s="23">
        <f>ROUND(AVERAGE(Registre!K4:K13),1)</f>
        <v/>
      </c>
      <c r="E7" s="22" t="n"/>
    </row>
    <row r="10">
      <c r="A10" s="11" t="inlineStr">
        <is>
          <t>Statut</t>
        </is>
      </c>
      <c r="B10" s="11" t="inlineStr">
        <is>
          <t>Nombre</t>
        </is>
      </c>
      <c r="D10" s="11" t="inlineStr">
        <is>
          <t>Service</t>
        </is>
      </c>
      <c r="E10" s="11" t="inlineStr">
        <is>
          <t>Nombre</t>
        </is>
      </c>
    </row>
    <row r="11">
      <c r="A11" s="16" t="inlineStr">
        <is>
          <t>En attente</t>
        </is>
      </c>
      <c r="B11" s="24">
        <f>COUNTIF(Registre!I4:I13,"En attente")</f>
        <v/>
      </c>
      <c r="D11" s="16" t="inlineStr">
        <is>
          <t>Achats</t>
        </is>
      </c>
      <c r="E11" s="24">
        <f>COUNTIF(Registre!G4:G13,"Achats")</f>
        <v/>
      </c>
    </row>
    <row r="12">
      <c r="A12" s="16" t="inlineStr">
        <is>
          <t>Récupéré</t>
        </is>
      </c>
      <c r="B12" s="24">
        <f>COUNTIF(Registre!I4:I13,"Récupéré")</f>
        <v/>
      </c>
      <c r="D12" s="16" t="inlineStr">
        <is>
          <t>Commercial</t>
        </is>
      </c>
      <c r="E12" s="24">
        <f>COUNTIF(Registre!G4:G13,"Commercial")</f>
        <v/>
      </c>
    </row>
    <row r="13">
      <c r="A13" s="16" t="inlineStr">
        <is>
          <t>Retourné</t>
        </is>
      </c>
      <c r="B13" s="24">
        <f>COUNTIF(Registre!I4:I13,"Retourné")</f>
        <v/>
      </c>
      <c r="D13" s="16" t="inlineStr">
        <is>
          <t>Comptabilité</t>
        </is>
      </c>
      <c r="E13" s="24">
        <f>COUNTIF(Registre!G4:G13,"Comptabilité")</f>
        <v/>
      </c>
    </row>
    <row r="14">
      <c r="D14" s="16" t="inlineStr">
        <is>
          <t>Direction</t>
        </is>
      </c>
      <c r="E14" s="24">
        <f>COUNTIF(Registre!G4:G13,"Direction")</f>
        <v/>
      </c>
    </row>
    <row r="15">
      <c r="D15" s="16" t="inlineStr">
        <is>
          <t>Informatique</t>
        </is>
      </c>
      <c r="E15" s="24">
        <f>COUNTIF(Registre!G4:G13,"Informatique")</f>
        <v/>
      </c>
    </row>
    <row r="16">
      <c r="D16" s="16" t="inlineStr">
        <is>
          <t>Logistique</t>
        </is>
      </c>
      <c r="E16" s="24">
        <f>COUNTIF(Registre!G4:G13,"Logistique")</f>
        <v/>
      </c>
    </row>
    <row r="17">
      <c r="D17" s="16" t="inlineStr">
        <is>
          <t>Marketing</t>
        </is>
      </c>
      <c r="E17" s="24">
        <f>COUNTIF(Registre!G4:G13,"Marketing")</f>
        <v/>
      </c>
    </row>
    <row r="18">
      <c r="D18" s="16" t="inlineStr">
        <is>
          <t>Production</t>
        </is>
      </c>
      <c r="E18" s="24">
        <f>COUNTIF(Registre!G4:G13,"Production")</f>
        <v/>
      </c>
    </row>
    <row r="19">
      <c r="D19" s="16" t="inlineStr">
        <is>
          <t>Qualité</t>
        </is>
      </c>
      <c r="E19" s="24">
        <f>COUNTIF(Registre!G4:G13,"Qualité")</f>
        <v/>
      </c>
    </row>
    <row r="20">
      <c r="D20" s="16" t="inlineStr">
        <is>
          <t>RH</t>
        </is>
      </c>
      <c r="E20" s="24">
        <f>COUNTIF(Registre!G4:G13,"RH")</f>
        <v/>
      </c>
    </row>
  </sheetData>
  <mergeCells count="11">
    <mergeCell ref="A1:F1"/>
    <mergeCell ref="A3:C3"/>
    <mergeCell ref="D3:E3"/>
    <mergeCell ref="A4:C4"/>
    <mergeCell ref="D4:E4"/>
    <mergeCell ref="A5:C5"/>
    <mergeCell ref="D5:E5"/>
    <mergeCell ref="A6:C6"/>
    <mergeCell ref="D6:E6"/>
    <mergeCell ref="A7:C7"/>
    <mergeCell ref="D7:E7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10"/>
  <sheetViews>
    <sheetView workbookViewId="0">
      <selection activeCell="A1" sqref="A1"/>
    </sheetView>
  </sheetViews>
  <sheetFormatPr baseColWidth="8" defaultRowHeight="15"/>
  <cols>
    <col width="22" customWidth="1" min="1" max="1"/>
    <col width="90" customWidth="1" min="2" max="2"/>
  </cols>
  <sheetData>
    <row r="1" ht="28" customHeight="1">
      <c r="A1" s="1" t="inlineStr">
        <is>
          <t>MODE D'EMPLOI DU REGISTRE</t>
        </is>
      </c>
    </row>
    <row r="3">
      <c r="A3" s="11" t="inlineStr">
        <is>
          <t>Feuille</t>
        </is>
      </c>
      <c r="B3" s="11" t="inlineStr">
        <is>
          <t>Description</t>
        </is>
      </c>
    </row>
    <row r="4" ht="40" customHeight="1">
      <c r="A4" s="25" t="inlineStr">
        <is>
          <t>Registre</t>
        </is>
      </c>
      <c r="B4" s="7" t="inlineStr">
        <is>
          <t>Liste complète des colis reçus : date, transporteur, destinataire, statut. Le Service est retrouvé automatiquement via l'annuaire (colonnes O:P) grâce à une formule VLOOKUP.</t>
        </is>
      </c>
    </row>
    <row r="5" ht="40" customHeight="1">
      <c r="A5" s="26" t="inlineStr">
        <is>
          <t>Registre - Statut</t>
        </is>
      </c>
      <c r="B5" s="27" t="inlineStr">
        <is>
          <t>Choisir dans la liste déroulante : En attente / Récupéré / Retourné. La ligne se colore automatiquement selon la valeur.</t>
        </is>
      </c>
    </row>
    <row r="6" ht="40" customHeight="1">
      <c r="A6" s="25" t="inlineStr">
        <is>
          <t>Registre - Jours d'attente</t>
        </is>
      </c>
      <c r="B6" s="7" t="inlineStr">
        <is>
          <t>Calculé automatiquement : différence entre la date de réception et la date de récupération, ou avec la date du jour si le colis est encore en attente.</t>
        </is>
      </c>
    </row>
    <row r="7" ht="40" customHeight="1">
      <c r="A7" s="26" t="inlineStr">
        <is>
          <t>Registre - Annuaire</t>
        </is>
      </c>
      <c r="B7" s="27" t="inlineStr">
        <is>
          <t>Table de correspondance Destinataire / Service utilisée par la formule VLOOKUP de la colonne G. À compléter si un nouveau collaborateur arrive.</t>
        </is>
      </c>
    </row>
    <row r="8" ht="40" customHeight="1">
      <c r="A8" s="25" t="inlineStr">
        <is>
          <t>Tableau de bord</t>
        </is>
      </c>
      <c r="B8" s="7" t="inlineStr">
        <is>
          <t>Indicateurs clés (total, en attente, récupérés, retournés, délai moyen) et graphiques de répartition par statut et par service.</t>
        </is>
      </c>
    </row>
    <row r="9" ht="40" customHeight="1">
      <c r="A9" s="26" t="inlineStr">
        <is>
          <t>Cellules jaunes</t>
        </is>
      </c>
      <c r="B9" s="27" t="inlineStr">
        <is>
          <t>Zones modifiables : Statut, Date de récupération, Retiré par. Le reste des formules se met à jour automatiquement.</t>
        </is>
      </c>
    </row>
    <row r="10" ht="40" customHeight="1">
      <c r="A10" s="25" t="inlineStr">
        <is>
          <t>Alerte rouge</t>
        </is>
      </c>
      <c r="B10" s="7" t="inlineStr">
        <is>
          <t>Un colis en attente depuis plus de 3 jours est mis en évidence en rouge dans la colonne Jours d'attente.</t>
        </is>
      </c>
    </row>
  </sheetData>
  <mergeCells count="1">
    <mergeCell ref="A1:B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2026-07-21T18:02:13Z</dcterms:created>
  <dcterms:modified xmlns:dcterms="http://purl.org/dc/terms/" xmlns:xsi="http://www.w3.org/2001/XMLSchema-instance" xsi:type="dcterms:W3CDTF">2026-07-21T18:02:13Z</dcterms:modified>
</cp:coreProperties>
</file>