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férentiels" sheetId="1" state="visible" r:id="rId1"/>
    <sheet xmlns:r="http://schemas.openxmlformats.org/officeDocument/2006/relationships" name="Registre incidents" sheetId="2" state="visible" r:id="rId2"/>
    <sheet xmlns:r="http://schemas.openxmlformats.org/officeDocument/2006/relationships" name="Tableau de bord" sheetId="3" state="visible" r:id="rId3"/>
  </sheets>
  <definedNames>
    <definedName name="_xlnm._FilterDatabase" localSheetId="1" hidden="1">'Registre incidents'!$A$1:$U$10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 ##0,00 €"/>
    <numFmt numFmtId="167" formatCode="0,0%"/>
    <numFmt numFmtId="168" formatCode="0,0"/>
  </numFmts>
  <fonts count="9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sz val="10"/>
    </font>
    <font>
      <b val="1"/>
      <color rgb="001E293B"/>
      <sz val="16"/>
    </font>
    <font>
      <b val="1"/>
      <color rgb="00C8102E"/>
      <sz val="11"/>
    </font>
    <font>
      <b val="1"/>
      <color rgb="0016A34A"/>
      <sz val="18"/>
    </font>
    <font>
      <b val="1"/>
      <color rgb="00DC2626"/>
      <sz val="18"/>
    </font>
    <font>
      <b val="1"/>
      <color rgb="001E293B"/>
      <sz val="18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" fontId="6" fillId="3" borderId="1" applyAlignment="1" pivotButton="0" quotePrefix="0" xfId="0">
      <alignment horizontal="center" vertical="center" wrapText="1"/>
    </xf>
    <xf numFmtId="1" fontId="7" fillId="6" borderId="1" applyAlignment="1" pivotButton="0" quotePrefix="0" xfId="0">
      <alignment horizontal="center" vertical="center" wrapText="1"/>
    </xf>
    <xf numFmtId="167" fontId="6" fillId="3" borderId="1" applyAlignment="1" pivotButton="0" quotePrefix="0" xfId="0">
      <alignment horizontal="center" vertical="center" wrapText="1"/>
    </xf>
    <xf numFmtId="166" fontId="7" fillId="6" borderId="1" applyAlignment="1" pivotButton="0" quotePrefix="0" xfId="0">
      <alignment horizontal="center" vertical="center" wrapText="1"/>
    </xf>
    <xf numFmtId="166" fontId="8" fillId="3" borderId="1" applyAlignment="1" pivotButton="0" quotePrefix="0" xfId="0">
      <alignment horizontal="center" vertical="center" wrapText="1"/>
    </xf>
    <xf numFmtId="168" fontId="8" fillId="3" borderId="1" applyAlignment="1" pivotButton="0" quotePrefix="0" xfId="0">
      <alignment horizontal="center" vertical="center" wrapText="1"/>
    </xf>
    <xf numFmtId="0" fontId="2" fillId="2" borderId="0" pivotButton="0" quotePrefix="0" xfId="0"/>
    <xf numFmtId="166" fontId="3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d'incidents par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 de bord'!$A$12:$A$16</f>
            </numRef>
          </cat>
          <val>
            <numRef>
              <f>'Tableau de bord'!$B$12:$B$16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incidents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bord'!$D$12:$D$15</f>
            </numRef>
          </cat>
          <val>
            <numRef>
              <f>'Tableau de bord'!$E$12:$E$15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par transporteur (€)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bord'!H11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bord'!$G$12:$G$16</f>
            </numRef>
          </cat>
          <val>
            <numRef>
              <f>'Tableau de bord'!$H$12:$H$16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46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17</row>
      <rowOff>0</rowOff>
    </from>
    <ext cx="46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3" customWidth="1" min="3" max="3"/>
    <col width="18" customWidth="1" min="4" max="4"/>
    <col width="3" customWidth="1" min="5" max="5"/>
    <col width="14" customWidth="1" min="6" max="6"/>
    <col width="3" customWidth="1" min="7" max="7"/>
    <col width="12" customWidth="1" min="8" max="8"/>
    <col width="3" customWidth="1" min="9" max="9"/>
    <col width="18" customWidth="1" min="10" max="10"/>
  </cols>
  <sheetData>
    <row r="1">
      <c r="A1" s="1" t="inlineStr">
        <is>
          <t>Tableau des SLA par type d'incident</t>
        </is>
      </c>
    </row>
    <row r="2">
      <c r="A2" s="2" t="inlineStr">
        <is>
          <t>Type incident</t>
        </is>
      </c>
      <c r="B2" s="2" t="inlineStr">
        <is>
          <t>SLA cible (jours)</t>
        </is>
      </c>
      <c r="D2" s="2" t="inlineStr">
        <is>
          <t>Transporteurs</t>
        </is>
      </c>
      <c r="F2" s="2" t="inlineStr">
        <is>
          <t>Gravités</t>
        </is>
      </c>
      <c r="H2" s="2" t="inlineStr">
        <is>
          <t>Statuts</t>
        </is>
      </c>
      <c r="J2" s="2" t="inlineStr">
        <is>
          <t>Responsables</t>
        </is>
      </c>
    </row>
    <row r="3">
      <c r="A3" s="3" t="inlineStr">
        <is>
          <t>Retard</t>
        </is>
      </c>
      <c r="B3" s="4" t="n">
        <v>5</v>
      </c>
      <c r="D3" s="3" t="inlineStr">
        <is>
          <t>Colissimo</t>
        </is>
      </c>
      <c r="F3" s="3" t="inlineStr">
        <is>
          <t>Faible</t>
        </is>
      </c>
      <c r="H3" s="3" t="inlineStr">
        <is>
          <t>Ouvert</t>
        </is>
      </c>
      <c r="J3" s="3" t="inlineStr">
        <is>
          <t>Marie Dupont</t>
        </is>
      </c>
    </row>
    <row r="4">
      <c r="A4" s="5" t="inlineStr">
        <is>
          <t>Colis endommagé</t>
        </is>
      </c>
      <c r="B4" s="6" t="n">
        <v>7</v>
      </c>
      <c r="D4" s="5" t="inlineStr">
        <is>
          <t>Chronopost</t>
        </is>
      </c>
      <c r="F4" s="5" t="inlineStr">
        <is>
          <t>Moyenne</t>
        </is>
      </c>
      <c r="H4" s="5" t="inlineStr">
        <is>
          <t>En cours</t>
        </is>
      </c>
      <c r="J4" s="5" t="inlineStr">
        <is>
          <t>Julien Martin</t>
        </is>
      </c>
    </row>
    <row r="5">
      <c r="A5" s="3" t="inlineStr">
        <is>
          <t>Colis perdu</t>
        </is>
      </c>
      <c r="B5" s="4" t="n">
        <v>10</v>
      </c>
      <c r="D5" s="3" t="inlineStr">
        <is>
          <t>DHL</t>
        </is>
      </c>
      <c r="F5" s="3" t="inlineStr">
        <is>
          <t>Élevée</t>
        </is>
      </c>
      <c r="H5" s="3" t="inlineStr">
        <is>
          <t>Résolu</t>
        </is>
      </c>
      <c r="J5" s="3" t="inlineStr">
        <is>
          <t>Sophie Bernard</t>
        </is>
      </c>
    </row>
    <row r="6">
      <c r="A6" s="5" t="inlineStr">
        <is>
          <t>Erreur d'adresse</t>
        </is>
      </c>
      <c r="B6" s="6" t="n">
        <v>3</v>
      </c>
      <c r="D6" s="5" t="inlineStr">
        <is>
          <t>DPD</t>
        </is>
      </c>
      <c r="F6" s="5" t="inlineStr">
        <is>
          <t>Critique</t>
        </is>
      </c>
      <c r="H6" s="5" t="inlineStr">
        <is>
          <t>Clôturé</t>
        </is>
      </c>
      <c r="J6" s="5" t="inlineStr">
        <is>
          <t>Thomas Leroy</t>
        </is>
      </c>
    </row>
    <row r="7">
      <c r="A7" s="3" t="inlineStr">
        <is>
          <t>Livraison refusée</t>
        </is>
      </c>
      <c r="B7" s="4" t="n">
        <v>5</v>
      </c>
      <c r="D7" s="3" t="inlineStr">
        <is>
          <t>Mondial Relay</t>
        </is>
      </c>
      <c r="J7" s="3" t="inlineStr">
        <is>
          <t>Camille Moreau</t>
        </is>
      </c>
    </row>
    <row r="10">
      <c r="A10" s="7" t="inlineStr">
        <is>
          <t>Instructions</t>
        </is>
      </c>
    </row>
    <row r="11">
      <c r="A11" s="8" t="inlineStr">
        <is>
          <t>Saisir uniquement les cellules jaunes de la feuille Registre incidents.</t>
        </is>
      </c>
    </row>
    <row r="12">
      <c r="A12" s="8" t="inlineStr">
        <is>
          <t>Renseigner les coûts en euros (remboursement, réexpédition, avoir commercial).</t>
        </is>
      </c>
    </row>
    <row r="13">
      <c r="A13" s="8" t="inlineStr">
        <is>
          <t>Utiliser les dates au format JJ/MM/AAAA.</t>
        </is>
      </c>
    </row>
    <row r="14">
      <c r="A14" s="8" t="inlineStr">
        <is>
          <t>Clôturer un incident uniquement après avoir renseigné la date de résolution réelle.</t>
        </is>
      </c>
    </row>
    <row r="15">
      <c r="A15" s="8" t="inlineStr">
        <is>
          <t>Le délai de résolution, le SLA cible, le respect du SLA et le coût total sont calculés automatiquement.</t>
        </is>
      </c>
    </row>
  </sheetData>
  <mergeCells count="7">
    <mergeCell ref="A1:B1"/>
    <mergeCell ref="A10:B10"/>
    <mergeCell ref="A11:B11"/>
    <mergeCell ref="A12:B12"/>
    <mergeCell ref="A13:B13"/>
    <mergeCell ref="A14:B14"/>
    <mergeCell ref="A15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3" customWidth="1" min="5" max="5"/>
    <col width="15" customWidth="1" min="6" max="6"/>
    <col width="15" customWidth="1" min="7" max="7"/>
    <col width="17" customWidth="1" min="8" max="8"/>
    <col width="11" customWidth="1" min="9" max="9"/>
    <col width="10" customWidth="1" min="10" max="10"/>
    <col width="16" customWidth="1" min="11" max="11"/>
    <col width="16" customWidth="1" min="12" max="12"/>
    <col width="16" customWidth="1" min="13" max="13"/>
    <col width="14" customWidth="1" min="14" max="14"/>
    <col width="12" customWidth="1" min="15" max="15"/>
    <col width="12" customWidth="1" min="16" max="16"/>
    <col width="14" customWidth="1" min="17" max="17"/>
    <col width="14" customWidth="1" min="18" max="18"/>
    <col width="14" customWidth="1" min="19" max="19"/>
    <col width="14" customWidth="1" min="20" max="20"/>
    <col width="48" customWidth="1" min="21" max="21"/>
  </cols>
  <sheetData>
    <row r="1" ht="30" customHeight="1">
      <c r="A1" s="2" t="inlineStr">
        <is>
          <t>ID incident</t>
        </is>
      </c>
      <c r="B1" s="2" t="inlineStr">
        <is>
          <t>Date signalement</t>
        </is>
      </c>
      <c r="C1" s="2" t="inlineStr">
        <is>
          <t>Date commande</t>
        </is>
      </c>
      <c r="D1" s="2" t="inlineStr">
        <is>
          <t>Client</t>
        </is>
      </c>
      <c r="E1" s="2" t="inlineStr">
        <is>
          <t>Ville</t>
        </is>
      </c>
      <c r="F1" s="2" t="inlineStr">
        <is>
          <t>Transporteur</t>
        </is>
      </c>
      <c r="G1" s="2" t="inlineStr">
        <is>
          <t>Référence commande</t>
        </is>
      </c>
      <c r="H1" s="2" t="inlineStr">
        <is>
          <t>Type incident</t>
        </is>
      </c>
      <c r="I1" s="2" t="inlineStr">
        <is>
          <t>Gravité</t>
        </is>
      </c>
      <c r="J1" s="2" t="inlineStr">
        <is>
          <t>Statut</t>
        </is>
      </c>
      <c r="K1" s="2" t="inlineStr">
        <is>
          <t>Responsable</t>
        </is>
      </c>
      <c r="L1" s="2" t="inlineStr">
        <is>
          <t>Date résolution prévue</t>
        </is>
      </c>
      <c r="M1" s="2" t="inlineStr">
        <is>
          <t>Date résolution réelle</t>
        </is>
      </c>
      <c r="N1" s="2" t="inlineStr">
        <is>
          <t>Délai de résolution (jours)</t>
        </is>
      </c>
      <c r="O1" s="2" t="inlineStr">
        <is>
          <t>SLA cible (jours)</t>
        </is>
      </c>
      <c r="P1" s="2" t="inlineStr">
        <is>
          <t>Respect SLA</t>
        </is>
      </c>
      <c r="Q1" s="2" t="inlineStr">
        <is>
          <t>Coût remboursement (€)</t>
        </is>
      </c>
      <c r="R1" s="2" t="inlineStr">
        <is>
          <t>Coût réexpédition (€)</t>
        </is>
      </c>
      <c r="S1" s="2" t="inlineStr">
        <is>
          <t>Avoir commercial (€)</t>
        </is>
      </c>
      <c r="T1" s="2" t="inlineStr">
        <is>
          <t>Coût total incident (€)</t>
        </is>
      </c>
      <c r="U1" s="2" t="inlineStr">
        <is>
          <t>Commentaires</t>
        </is>
      </c>
    </row>
    <row r="2">
      <c r="A2" s="9" t="inlineStr">
        <is>
          <t>INC-2026-001</t>
        </is>
      </c>
      <c r="B2" s="10" t="n">
        <v>46034</v>
      </c>
      <c r="C2" s="10" t="n">
        <v>46030</v>
      </c>
      <c r="D2" s="11" t="inlineStr">
        <is>
          <t>Marie Dupont</t>
        </is>
      </c>
      <c r="E2" s="11" t="inlineStr">
        <is>
          <t>Paris</t>
        </is>
      </c>
      <c r="F2" s="9" t="inlineStr">
        <is>
          <t>Colissimo</t>
        </is>
      </c>
      <c r="G2" s="11" t="inlineStr">
        <is>
          <t>CMD-45812</t>
        </is>
      </c>
      <c r="H2" s="11" t="inlineStr">
        <is>
          <t>Retard</t>
        </is>
      </c>
      <c r="I2" s="9" t="inlineStr">
        <is>
          <t>Moyenne</t>
        </is>
      </c>
      <c r="J2" s="9" t="inlineStr">
        <is>
          <t>Résolu</t>
        </is>
      </c>
      <c r="K2" s="11" t="inlineStr">
        <is>
          <t>Marie Dupont</t>
        </is>
      </c>
      <c r="L2" s="10" t="n">
        <v>46039</v>
      </c>
      <c r="M2" s="10" t="n">
        <v>46037</v>
      </c>
      <c r="N2" s="6">
        <f>IF(M2&lt;&gt;"",M2-B2,TODAY()-B2)</f>
        <v/>
      </c>
      <c r="O2" s="6">
        <f>IFERROR(VLOOKUP(H2,'Référentiels'!$A$3:$B$7,2,FALSE),"")</f>
        <v/>
      </c>
      <c r="P2" s="6">
        <f>IF(M2="","En cours",IF(N2&lt;=O2,"Oui","Non"))</f>
        <v/>
      </c>
      <c r="Q2" s="12" t="n">
        <v>0</v>
      </c>
      <c r="R2" s="12" t="n">
        <v>15</v>
      </c>
      <c r="S2" s="12" t="n">
        <v>0</v>
      </c>
      <c r="T2" s="13">
        <f>SUM(Q2:S2)</f>
        <v/>
      </c>
      <c r="U2" s="11" t="inlineStr">
        <is>
          <t>Client relancé, colis livré avec 3 jours de retard.</t>
        </is>
      </c>
    </row>
    <row r="3">
      <c r="A3" s="9" t="inlineStr">
        <is>
          <t>INC-2026-002</t>
        </is>
      </c>
      <c r="B3" s="10" t="n">
        <v>46056</v>
      </c>
      <c r="C3" s="10" t="n">
        <v>46051</v>
      </c>
      <c r="D3" s="11" t="inlineStr">
        <is>
          <t>Julien Martin</t>
        </is>
      </c>
      <c r="E3" s="11" t="inlineStr">
        <is>
          <t>Lyon</t>
        </is>
      </c>
      <c r="F3" s="9" t="inlineStr">
        <is>
          <t>Chronopost</t>
        </is>
      </c>
      <c r="G3" s="11" t="inlineStr">
        <is>
          <t>CMD-46037</t>
        </is>
      </c>
      <c r="H3" s="11" t="inlineStr">
        <is>
          <t>Colis endommagé</t>
        </is>
      </c>
      <c r="I3" s="9" t="inlineStr">
        <is>
          <t>Élevée</t>
        </is>
      </c>
      <c r="J3" s="9" t="inlineStr">
        <is>
          <t>Clôturé</t>
        </is>
      </c>
      <c r="K3" s="11" t="inlineStr">
        <is>
          <t>Julien Martin</t>
        </is>
      </c>
      <c r="L3" s="10" t="n">
        <v>46063</v>
      </c>
      <c r="M3" s="10" t="n">
        <v>46062</v>
      </c>
      <c r="N3" s="4">
        <f>IF(M3&lt;&gt;"",M3-B3,TODAY()-B3)</f>
        <v/>
      </c>
      <c r="O3" s="4">
        <f>IFERROR(VLOOKUP(H3,'Référentiels'!$A$3:$B$7,2,FALSE),"")</f>
        <v/>
      </c>
      <c r="P3" s="4">
        <f>IF(M3="","En cours",IF(N3&lt;=O3,"Oui","Non"))</f>
        <v/>
      </c>
      <c r="Q3" s="12" t="n">
        <v>85</v>
      </c>
      <c r="R3" s="12" t="n">
        <v>12</v>
      </c>
      <c r="S3" s="12" t="n">
        <v>0</v>
      </c>
      <c r="T3" s="14">
        <f>SUM(Q3:S3)</f>
        <v/>
      </c>
      <c r="U3" s="11" t="inlineStr">
        <is>
          <t>Produit cassé au transport, remboursement effectué.</t>
        </is>
      </c>
    </row>
    <row r="4">
      <c r="A4" s="9" t="inlineStr">
        <is>
          <t>INC-2026-003</t>
        </is>
      </c>
      <c r="B4" s="10" t="n">
        <v>46086</v>
      </c>
      <c r="C4" s="10" t="n">
        <v>46080</v>
      </c>
      <c r="D4" s="11" t="inlineStr">
        <is>
          <t>Sophie Bernard</t>
        </is>
      </c>
      <c r="E4" s="11" t="inlineStr">
        <is>
          <t>Marseille</t>
        </is>
      </c>
      <c r="F4" s="9" t="inlineStr">
        <is>
          <t>DHL</t>
        </is>
      </c>
      <c r="G4" s="11" t="inlineStr">
        <is>
          <t>CMD-47210</t>
        </is>
      </c>
      <c r="H4" s="11" t="inlineStr">
        <is>
          <t>Colis perdu</t>
        </is>
      </c>
      <c r="I4" s="9" t="inlineStr">
        <is>
          <t>Critique</t>
        </is>
      </c>
      <c r="J4" s="9" t="inlineStr">
        <is>
          <t>Résolu</t>
        </is>
      </c>
      <c r="K4" s="11" t="inlineStr">
        <is>
          <t>Sophie Bernard</t>
        </is>
      </c>
      <c r="L4" s="10" t="n">
        <v>46096</v>
      </c>
      <c r="M4" s="10" t="n">
        <v>46093</v>
      </c>
      <c r="N4" s="6">
        <f>IF(M4&lt;&gt;"",M4-B4,TODAY()-B4)</f>
        <v/>
      </c>
      <c r="O4" s="6">
        <f>IFERROR(VLOOKUP(H4,'Référentiels'!$A$3:$B$7,2,FALSE),"")</f>
        <v/>
      </c>
      <c r="P4" s="6">
        <f>IF(M4="","En cours",IF(N4&lt;=O4,"Oui","Non"))</f>
        <v/>
      </c>
      <c r="Q4" s="12" t="n">
        <v>120</v>
      </c>
      <c r="R4" s="12" t="n">
        <v>0</v>
      </c>
      <c r="S4" s="12" t="n">
        <v>20</v>
      </c>
      <c r="T4" s="13">
        <f>SUM(Q4:S4)</f>
        <v/>
      </c>
      <c r="U4" s="11" t="inlineStr">
        <is>
          <t>Colis introuvable au dépôt, réexpédition du produit.</t>
        </is>
      </c>
    </row>
    <row r="5">
      <c r="A5" s="9" t="inlineStr">
        <is>
          <t>INC-2026-004</t>
        </is>
      </c>
      <c r="B5" s="10" t="n">
        <v>46109</v>
      </c>
      <c r="C5" s="10" t="n">
        <v>46106</v>
      </c>
      <c r="D5" s="11" t="inlineStr">
        <is>
          <t>Thomas Leroy</t>
        </is>
      </c>
      <c r="E5" s="11" t="inlineStr">
        <is>
          <t>Toulouse</t>
        </is>
      </c>
      <c r="F5" s="9" t="inlineStr">
        <is>
          <t>DPD</t>
        </is>
      </c>
      <c r="G5" s="11" t="inlineStr">
        <is>
          <t>CMD-48345</t>
        </is>
      </c>
      <c r="H5" s="11" t="inlineStr">
        <is>
          <t>Erreur d'adresse</t>
        </is>
      </c>
      <c r="I5" s="9" t="inlineStr">
        <is>
          <t>Faible</t>
        </is>
      </c>
      <c r="J5" s="9" t="inlineStr">
        <is>
          <t>Clôturé</t>
        </is>
      </c>
      <c r="K5" s="11" t="inlineStr">
        <is>
          <t>Thomas Leroy</t>
        </is>
      </c>
      <c r="L5" s="10" t="n">
        <v>46112</v>
      </c>
      <c r="M5" s="10" t="n">
        <v>46111</v>
      </c>
      <c r="N5" s="4">
        <f>IF(M5&lt;&gt;"",M5-B5,TODAY()-B5)</f>
        <v/>
      </c>
      <c r="O5" s="4">
        <f>IFERROR(VLOOKUP(H5,'Référentiels'!$A$3:$B$7,2,FALSE),"")</f>
        <v/>
      </c>
      <c r="P5" s="4">
        <f>IF(M5="","En cours",IF(N5&lt;=O5,"Oui","Non"))</f>
        <v/>
      </c>
      <c r="Q5" s="12" t="n">
        <v>0</v>
      </c>
      <c r="R5" s="12" t="n">
        <v>8</v>
      </c>
      <c r="S5" s="12" t="n">
        <v>0</v>
      </c>
      <c r="T5" s="14">
        <f>SUM(Q5:S5)</f>
        <v/>
      </c>
      <c r="U5" s="11" t="inlineStr">
        <is>
          <t>Adresse corrigée avec le client, nouvelle livraison OK.</t>
        </is>
      </c>
    </row>
    <row r="6">
      <c r="A6" s="9" t="inlineStr">
        <is>
          <t>INC-2026-005</t>
        </is>
      </c>
      <c r="B6" s="10" t="n">
        <v>46126</v>
      </c>
      <c r="C6" s="10" t="n">
        <v>46121</v>
      </c>
      <c r="D6" s="11" t="inlineStr">
        <is>
          <t>Camille Moreau</t>
        </is>
      </c>
      <c r="E6" s="11" t="inlineStr">
        <is>
          <t>Bordeaux</t>
        </is>
      </c>
      <c r="F6" s="9" t="inlineStr">
        <is>
          <t>Mondial Relay</t>
        </is>
      </c>
      <c r="G6" s="11" t="inlineStr">
        <is>
          <t>CMD-49102</t>
        </is>
      </c>
      <c r="H6" s="11" t="inlineStr">
        <is>
          <t>Livraison refusée</t>
        </is>
      </c>
      <c r="I6" s="9" t="inlineStr">
        <is>
          <t>Moyenne</t>
        </is>
      </c>
      <c r="J6" s="9" t="inlineStr">
        <is>
          <t>En cours</t>
        </is>
      </c>
      <c r="K6" s="11" t="inlineStr">
        <is>
          <t>Camille Moreau</t>
        </is>
      </c>
      <c r="L6" s="10" t="n">
        <v>46131</v>
      </c>
      <c r="M6" s="10" t="n"/>
      <c r="N6" s="6">
        <f>IF(M6&lt;&gt;"",M6-B6,TODAY()-B6)</f>
        <v/>
      </c>
      <c r="O6" s="6">
        <f>IFERROR(VLOOKUP(H6,'Référentiels'!$A$3:$B$7,2,FALSE),"")</f>
        <v/>
      </c>
      <c r="P6" s="6">
        <f>IF(M6="","En cours",IF(N6&lt;=O6,"Oui","Non"))</f>
        <v/>
      </c>
      <c r="Q6" s="12" t="n">
        <v>0</v>
      </c>
      <c r="R6" s="12" t="n">
        <v>0</v>
      </c>
      <c r="S6" s="12" t="n">
        <v>0</v>
      </c>
      <c r="T6" s="13">
        <f>SUM(Q6:S6)</f>
        <v/>
      </c>
      <c r="U6" s="11" t="inlineStr">
        <is>
          <t>Client absent au point relais, réexpédition planifiée.</t>
        </is>
      </c>
    </row>
    <row r="7">
      <c r="A7" s="9" t="inlineStr">
        <is>
          <t>INC-2026-006</t>
        </is>
      </c>
      <c r="B7" s="10" t="n">
        <v>46149</v>
      </c>
      <c r="C7" s="10" t="n">
        <v>46144</v>
      </c>
      <c r="D7" s="11" t="inlineStr">
        <is>
          <t>Nicolas Petit</t>
        </is>
      </c>
      <c r="E7" s="11" t="inlineStr">
        <is>
          <t>Lille</t>
        </is>
      </c>
      <c r="F7" s="9" t="inlineStr">
        <is>
          <t>Colissimo</t>
        </is>
      </c>
      <c r="G7" s="11" t="inlineStr">
        <is>
          <t>CMD-50268</t>
        </is>
      </c>
      <c r="H7" s="11" t="inlineStr">
        <is>
          <t>Retard</t>
        </is>
      </c>
      <c r="I7" s="9" t="inlineStr">
        <is>
          <t>Faible</t>
        </is>
      </c>
      <c r="J7" s="9" t="inlineStr">
        <is>
          <t>Résolu</t>
        </is>
      </c>
      <c r="K7" s="11" t="inlineStr">
        <is>
          <t>Marie Dupont</t>
        </is>
      </c>
      <c r="L7" s="10" t="n">
        <v>46154</v>
      </c>
      <c r="M7" s="10" t="n">
        <v>46153</v>
      </c>
      <c r="N7" s="4">
        <f>IF(M7&lt;&gt;"",M7-B7,TODAY()-B7)</f>
        <v/>
      </c>
      <c r="O7" s="4">
        <f>IFERROR(VLOOKUP(H7,'Référentiels'!$A$3:$B$7,2,FALSE),"")</f>
        <v/>
      </c>
      <c r="P7" s="4">
        <f>IF(M7="","En cours",IF(N7&lt;=O7,"Oui","Non"))</f>
        <v/>
      </c>
      <c r="Q7" s="12" t="n">
        <v>0</v>
      </c>
      <c r="R7" s="12" t="n">
        <v>0</v>
      </c>
      <c r="S7" s="12" t="n">
        <v>10</v>
      </c>
      <c r="T7" s="14">
        <f>SUM(Q7:S7)</f>
        <v/>
      </c>
      <c r="U7" s="11" t="inlineStr">
        <is>
          <t>Avoir commercial offert pour le retard.</t>
        </is>
      </c>
    </row>
    <row r="8">
      <c r="A8" s="9" t="inlineStr">
        <is>
          <t>INC-2026-007</t>
        </is>
      </c>
      <c r="B8" s="10" t="n">
        <v>46171</v>
      </c>
      <c r="C8" s="10" t="n">
        <v>46166</v>
      </c>
      <c r="D8" s="11" t="inlineStr">
        <is>
          <t>Léa Robert</t>
        </is>
      </c>
      <c r="E8" s="11" t="inlineStr">
        <is>
          <t>Nantes</t>
        </is>
      </c>
      <c r="F8" s="9" t="inlineStr">
        <is>
          <t>Chronopost</t>
        </is>
      </c>
      <c r="G8" s="11" t="inlineStr">
        <is>
          <t>CMD-51440</t>
        </is>
      </c>
      <c r="H8" s="11" t="inlineStr">
        <is>
          <t>Colis endommagé</t>
        </is>
      </c>
      <c r="I8" s="9" t="inlineStr">
        <is>
          <t>Critique</t>
        </is>
      </c>
      <c r="J8" s="9" t="inlineStr">
        <is>
          <t>Ouvert</t>
        </is>
      </c>
      <c r="K8" s="11" t="inlineStr">
        <is>
          <t>Sophie Bernard</t>
        </is>
      </c>
      <c r="L8" s="10" t="n">
        <v>46178</v>
      </c>
      <c r="M8" s="10" t="n"/>
      <c r="N8" s="6">
        <f>IF(M8&lt;&gt;"",M8-B8,TODAY()-B8)</f>
        <v/>
      </c>
      <c r="O8" s="6">
        <f>IFERROR(VLOOKUP(H8,'Référentiels'!$A$3:$B$7,2,FALSE),"")</f>
        <v/>
      </c>
      <c r="P8" s="6">
        <f>IF(M8="","En cours",IF(N8&lt;=O8,"Oui","Non"))</f>
        <v/>
      </c>
      <c r="Q8" s="12" t="n">
        <v>0</v>
      </c>
      <c r="R8" s="12" t="n">
        <v>0</v>
      </c>
      <c r="S8" s="12" t="n">
        <v>0</v>
      </c>
      <c r="T8" s="13">
        <f>SUM(Q8:S8)</f>
        <v/>
      </c>
      <c r="U8" s="11" t="inlineStr">
        <is>
          <t>Photos reçues, dossier transmis au transporteur.</t>
        </is>
      </c>
    </row>
    <row r="9">
      <c r="A9" s="9" t="inlineStr">
        <is>
          <t>INC-2026-008</t>
        </is>
      </c>
      <c r="B9" s="10" t="n">
        <v>46191</v>
      </c>
      <c r="C9" s="10" t="n">
        <v>46186</v>
      </c>
      <c r="D9" s="11" t="inlineStr">
        <is>
          <t>Antoine Garcia</t>
        </is>
      </c>
      <c r="E9" s="11" t="inlineStr">
        <is>
          <t>Strasbourg</t>
        </is>
      </c>
      <c r="F9" s="9" t="inlineStr">
        <is>
          <t>DPD</t>
        </is>
      </c>
      <c r="G9" s="11" t="inlineStr">
        <is>
          <t>CMD-52903</t>
        </is>
      </c>
      <c r="H9" s="11" t="inlineStr">
        <is>
          <t>Colis perdu</t>
        </is>
      </c>
      <c r="I9" s="9" t="inlineStr">
        <is>
          <t>Élevée</t>
        </is>
      </c>
      <c r="J9" s="9" t="inlineStr">
        <is>
          <t>En cours</t>
        </is>
      </c>
      <c r="K9" s="11" t="inlineStr">
        <is>
          <t>Julien Martin</t>
        </is>
      </c>
      <c r="L9" s="10" t="n">
        <v>46201</v>
      </c>
      <c r="M9" s="10" t="n"/>
      <c r="N9" s="4">
        <f>IF(M9&lt;&gt;"",M9-B9,TODAY()-B9)</f>
        <v/>
      </c>
      <c r="O9" s="4">
        <f>IFERROR(VLOOKUP(H9,'Référentiels'!$A$3:$B$7,2,FALSE),"")</f>
        <v/>
      </c>
      <c r="P9" s="4">
        <f>IF(M9="","En cours",IF(N9&lt;=O9,"Oui","Non"))</f>
        <v/>
      </c>
      <c r="Q9" s="12" t="n">
        <v>180</v>
      </c>
      <c r="R9" s="12" t="n">
        <v>0</v>
      </c>
      <c r="S9" s="12" t="n">
        <v>0</v>
      </c>
      <c r="T9" s="14">
        <f>SUM(Q9:S9)</f>
        <v/>
      </c>
      <c r="U9" s="11" t="inlineStr">
        <is>
          <t>Enquête transporteur en cours, remboursement anticipé.</t>
        </is>
      </c>
    </row>
    <row r="10">
      <c r="A10" s="9" t="inlineStr">
        <is>
          <t>INC-2026-009</t>
        </is>
      </c>
      <c r="B10" s="10" t="n">
        <v>46212</v>
      </c>
      <c r="C10" s="10" t="n">
        <v>46208</v>
      </c>
      <c r="D10" s="11" t="inlineStr">
        <is>
          <t>Chloé Simon</t>
        </is>
      </c>
      <c r="E10" s="11" t="inlineStr">
        <is>
          <t>Rennes</t>
        </is>
      </c>
      <c r="F10" s="9" t="inlineStr">
        <is>
          <t>Mondial Relay</t>
        </is>
      </c>
      <c r="G10" s="11" t="inlineStr">
        <is>
          <t>CMD-53771</t>
        </is>
      </c>
      <c r="H10" s="11" t="inlineStr">
        <is>
          <t>Erreur d'adresse</t>
        </is>
      </c>
      <c r="I10" s="9" t="inlineStr">
        <is>
          <t>Moyenne</t>
        </is>
      </c>
      <c r="J10" s="9" t="inlineStr">
        <is>
          <t>Résolu</t>
        </is>
      </c>
      <c r="K10" s="11" t="inlineStr">
        <is>
          <t>Thomas Leroy</t>
        </is>
      </c>
      <c r="L10" s="10" t="n">
        <v>46215</v>
      </c>
      <c r="M10" s="10" t="n">
        <v>46216</v>
      </c>
      <c r="N10" s="6">
        <f>IF(M10&lt;&gt;"",M10-B10,TODAY()-B10)</f>
        <v/>
      </c>
      <c r="O10" s="6">
        <f>IFERROR(VLOOKUP(H10,'Référentiels'!$A$3:$B$7,2,FALSE),"")</f>
        <v/>
      </c>
      <c r="P10" s="6">
        <f>IF(M10="","En cours",IF(N10&lt;=O10,"Oui","Non"))</f>
        <v/>
      </c>
      <c r="Q10" s="12" t="n">
        <v>0</v>
      </c>
      <c r="R10" s="12" t="n">
        <v>9</v>
      </c>
      <c r="S10" s="12" t="n">
        <v>0</v>
      </c>
      <c r="T10" s="13">
        <f>SUM(Q10:S10)</f>
        <v/>
      </c>
      <c r="U10" s="11" t="inlineStr">
        <is>
          <t>Adresse rectifiée, livraison effectuée avec 1 jour de dépassement SLA.</t>
        </is>
      </c>
    </row>
  </sheetData>
  <autoFilter ref="A1:U10"/>
  <conditionalFormatting sqref="P2:P1000">
    <cfRule type="expression" priority="1" dxfId="0" stopIfTrue="1">
      <formula>P2="Oui"</formula>
    </cfRule>
    <cfRule type="expression" priority="2" dxfId="1" stopIfTrue="1">
      <formula>P2="Non"</formula>
    </cfRule>
  </conditionalFormatting>
  <conditionalFormatting sqref="I2:I1000">
    <cfRule type="expression" priority="3" dxfId="1" stopIfTrue="1">
      <formula>I2="Critique"</formula>
    </cfRule>
  </conditionalFormatting>
  <dataValidations count="5">
    <dataValidation sqref="F2:F1000" showErrorMessage="1" showInputMessage="1" allowBlank="1" type="list">
      <formula1>"Colissimo,Chronopost,DHL,DPD,Mondial Relay"</formula1>
    </dataValidation>
    <dataValidation sqref="H2:H1000" showErrorMessage="1" showInputMessage="1" allowBlank="1" type="list">
      <formula1>"Retard,Colis endommagé,Colis perdu,Erreur d'adresse,Livraison refusée"</formula1>
    </dataValidation>
    <dataValidation sqref="I2:I1000" showErrorMessage="1" showInputMessage="1" allowBlank="1" type="list">
      <formula1>"Faible,Moyenne,Élevée,Critique"</formula1>
    </dataValidation>
    <dataValidation sqref="J2:J1000" showErrorMessage="1" showInputMessage="1" allowBlank="1" type="list">
      <formula1>"Ouvert,En cours,Résolu,Clôturé"</formula1>
    </dataValidation>
    <dataValidation sqref="K2:K1000" showErrorMessage="1" showInputMessage="1" allowBlank="1" type="list">
      <formula1>"Marie Dupont,Julien Martin,Sophie Bernard,Thomas Leroy,Camille Moreau"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3" customWidth="1" min="3" max="3"/>
    <col width="20" customWidth="1" min="4" max="4"/>
    <col width="14" customWidth="1" min="5" max="5"/>
    <col width="3" customWidth="1" min="6" max="6"/>
    <col width="20" customWidth="1" min="7" max="7"/>
    <col width="14" customWidth="1" min="8" max="8"/>
    <col width="3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>
      <c r="A1" s="15" t="inlineStr">
        <is>
          <t>Tableau de bord — Registre des incidents de livraison</t>
        </is>
      </c>
    </row>
    <row r="3">
      <c r="A3" s="16" t="inlineStr">
        <is>
          <t>Nombre total d'incidents</t>
        </is>
      </c>
      <c r="B3" s="17" t="n"/>
      <c r="C3" s="18" t="inlineStr">
        <is>
          <t>Incidents ouverts ou en cours</t>
        </is>
      </c>
      <c r="D3" s="19" t="n"/>
      <c r="E3" s="16" t="inlineStr">
        <is>
          <t>Taux de respect du SLA</t>
        </is>
      </c>
      <c r="F3" s="17" t="n"/>
      <c r="G3" s="18" t="inlineStr">
        <is>
          <t>Coût total des incidents</t>
        </is>
      </c>
      <c r="H3" s="19" t="n"/>
    </row>
    <row r="4">
      <c r="A4" s="20">
        <f>COUNTA('Registre incidents'!A2:A1000)</f>
        <v/>
      </c>
      <c r="B4" s="17" t="n"/>
      <c r="C4" s="21">
        <f>COUNTIF('Registre incidents'!J2:J1000,"Ouvert")+COUNTIF('Registre incidents'!J2:J1000,"En cours")</f>
        <v/>
      </c>
      <c r="D4" s="19" t="n"/>
      <c r="E4" s="22">
        <f>IFERROR(COUNTIF('Registre incidents'!P2:P1000,"Oui")/COUNTIF('Registre incidents'!P2:P1000,"&lt;&gt;En cours"),0)</f>
        <v/>
      </c>
      <c r="F4" s="17" t="n"/>
      <c r="G4" s="23">
        <f>SUM('Registre incidents'!T2:T1000)</f>
        <v/>
      </c>
      <c r="H4" s="19" t="n"/>
    </row>
    <row r="7">
      <c r="A7" s="16" t="inlineStr">
        <is>
          <t>Coût moyen par incident</t>
        </is>
      </c>
      <c r="B7" s="17" t="n"/>
      <c r="C7" s="18" t="inlineStr">
        <is>
          <t>Incidents critiques</t>
        </is>
      </c>
      <c r="D7" s="19" t="n"/>
      <c r="E7" s="16" t="inlineStr">
        <is>
          <t>Délai moyen de résolution (j)</t>
        </is>
      </c>
      <c r="F7" s="17" t="n"/>
    </row>
    <row r="8">
      <c r="A8" s="24">
        <f>IFERROR(AVERAGE('Registre incidents'!T2:T1000),0)</f>
        <v/>
      </c>
      <c r="B8" s="17" t="n"/>
      <c r="C8" s="21">
        <f>COUNTIF('Registre incidents'!I2:I1000,"Critique")</f>
        <v/>
      </c>
      <c r="D8" s="19" t="n"/>
      <c r="E8" s="25">
        <f>IFERROR(AVERAGE('Registre incidents'!N2:N1000),0)</f>
        <v/>
      </c>
      <c r="F8" s="17" t="n"/>
    </row>
    <row r="11">
      <c r="A11" s="26" t="inlineStr">
        <is>
          <t>Incidents par type</t>
        </is>
      </c>
      <c r="B11" s="26" t="inlineStr">
        <is>
          <t>Nombre</t>
        </is>
      </c>
      <c r="D11" s="26" t="inlineStr">
        <is>
          <t>Répartition par statut</t>
        </is>
      </c>
      <c r="E11" s="26" t="inlineStr">
        <is>
          <t>Nombre</t>
        </is>
      </c>
      <c r="G11" s="26" t="inlineStr">
        <is>
          <t>Coût par transporteur</t>
        </is>
      </c>
      <c r="H11" s="26" t="inlineStr">
        <is>
          <t>Coût total (€)</t>
        </is>
      </c>
    </row>
    <row r="12">
      <c r="A12" s="5" t="inlineStr">
        <is>
          <t>Retard</t>
        </is>
      </c>
      <c r="B12" s="5">
        <f>COUNTIF('Registre incidents'!H2:H1000,A12)</f>
        <v/>
      </c>
      <c r="D12" s="5" t="inlineStr">
        <is>
          <t>Ouvert</t>
        </is>
      </c>
      <c r="E12" s="5">
        <f>COUNTIF('Registre incidents'!J2:J1000,D12)</f>
        <v/>
      </c>
      <c r="G12" s="5" t="inlineStr">
        <is>
          <t>Colissimo</t>
        </is>
      </c>
      <c r="H12" s="27">
        <f>SUMIF('Registre incidents'!F2:F1000,G12,'Registre incidents'!T2:T1000)</f>
        <v/>
      </c>
    </row>
    <row r="13">
      <c r="A13" s="5" t="inlineStr">
        <is>
          <t>Colis endommagé</t>
        </is>
      </c>
      <c r="B13" s="5">
        <f>COUNTIF('Registre incidents'!H2:H1000,A13)</f>
        <v/>
      </c>
      <c r="D13" s="5" t="inlineStr">
        <is>
          <t>En cours</t>
        </is>
      </c>
      <c r="E13" s="5">
        <f>COUNTIF('Registre incidents'!J2:J1000,D13)</f>
        <v/>
      </c>
      <c r="G13" s="5" t="inlineStr">
        <is>
          <t>Chronopost</t>
        </is>
      </c>
      <c r="H13" s="27">
        <f>SUMIF('Registre incidents'!F2:F1000,G13,'Registre incidents'!T2:T1000)</f>
        <v/>
      </c>
    </row>
    <row r="14">
      <c r="A14" s="5" t="inlineStr">
        <is>
          <t>Colis perdu</t>
        </is>
      </c>
      <c r="B14" s="5">
        <f>COUNTIF('Registre incidents'!H2:H1000,A14)</f>
        <v/>
      </c>
      <c r="D14" s="5" t="inlineStr">
        <is>
          <t>Résolu</t>
        </is>
      </c>
      <c r="E14" s="5">
        <f>COUNTIF('Registre incidents'!J2:J1000,D14)</f>
        <v/>
      </c>
      <c r="G14" s="5" t="inlineStr">
        <is>
          <t>DHL</t>
        </is>
      </c>
      <c r="H14" s="27">
        <f>SUMIF('Registre incidents'!F2:F1000,G14,'Registre incidents'!T2:T1000)</f>
        <v/>
      </c>
    </row>
    <row r="15">
      <c r="A15" s="5" t="inlineStr">
        <is>
          <t>Erreur d'adresse</t>
        </is>
      </c>
      <c r="B15" s="5">
        <f>COUNTIF('Registre incidents'!H2:H1000,A15)</f>
        <v/>
      </c>
      <c r="D15" s="5" t="inlineStr">
        <is>
          <t>Clôturé</t>
        </is>
      </c>
      <c r="E15" s="5">
        <f>COUNTIF('Registre incidents'!J2:J1000,D15)</f>
        <v/>
      </c>
      <c r="G15" s="5" t="inlineStr">
        <is>
          <t>DPD</t>
        </is>
      </c>
      <c r="H15" s="27">
        <f>SUMIF('Registre incidents'!F2:F1000,G15,'Registre incidents'!T2:T1000)</f>
        <v/>
      </c>
    </row>
    <row r="16">
      <c r="A16" s="5" t="inlineStr">
        <is>
          <t>Livraison refusée</t>
        </is>
      </c>
      <c r="B16" s="5">
        <f>COUNTIF('Registre incidents'!H2:H1000,A16)</f>
        <v/>
      </c>
      <c r="G16" s="5" t="inlineStr">
        <is>
          <t>Mondial Relay</t>
        </is>
      </c>
      <c r="H16" s="27">
        <f>SUMIF('Registre incidents'!F2:F1000,G16,'Registre incidents'!T2:T1000)</f>
        <v/>
      </c>
    </row>
  </sheetData>
  <mergeCells count="15">
    <mergeCell ref="A1:H1"/>
    <mergeCell ref="A3:B3"/>
    <mergeCell ref="A4:B4"/>
    <mergeCell ref="C3:D3"/>
    <mergeCell ref="C4:D4"/>
    <mergeCell ref="E3:F3"/>
    <mergeCell ref="E4:F4"/>
    <mergeCell ref="G3:H3"/>
    <mergeCell ref="G4:H4"/>
    <mergeCell ref="A7:B7"/>
    <mergeCell ref="A8:B8"/>
    <mergeCell ref="C7:D7"/>
    <mergeCell ref="C8:D8"/>
    <mergeCell ref="E7:F7"/>
    <mergeCell ref="E8:F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2026-08-01T17:20:25Z</dcterms:created>
  <dcterms:modified xmlns:dcterms="http://purl.org/dc/terms/" xmlns:xsi="http://www.w3.org/2001/XMLSchema-instance" xsi:type="dcterms:W3CDTF">2026-08-01T17:20:25Z</dcterms:modified>
</cp:coreProperties>
</file>