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e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Référentiel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# ##0,00 €"/>
    <numFmt numFmtId="167" formatCode="0.0%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293B"/>
      <sz val="16"/>
    </font>
    <font>
      <b val="1"/>
      <color rgb="001E293B"/>
    </font>
    <font>
      <b val="1"/>
      <color rgb="000F766E"/>
    </font>
    <font>
      <b val="1"/>
      <color rgb="001E293B"/>
      <sz val="14"/>
    </font>
    <font>
      <i val="1"/>
      <color rgb="00DC2626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6" fontId="0" fillId="4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3" borderId="1" pivotButton="0" quotePrefix="0" xfId="0"/>
    <xf numFmtId="1" fontId="4" fillId="0" borderId="1" applyAlignment="1" pivotButton="0" quotePrefix="0" xfId="0">
      <alignment horizontal="center" vertical="center" wrapText="1"/>
    </xf>
    <xf numFmtId="0" fontId="3" fillId="5" borderId="1" pivotButton="0" quotePrefix="0" xfId="0"/>
    <xf numFmtId="167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0" borderId="1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d'objets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bord'!$A$13:$A$19</f>
            </numRef>
          </cat>
          <val>
            <numRef>
              <f>'Tableau de bord'!$C$13:$C$19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bord'!F12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bord'!$E$13:$E$17</f>
            </numRef>
          </cat>
          <val>
            <numRef>
              <f>'Tableau de bord'!$F$13:$F$17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Objets découverts par mois (2026)</a:t>
            </a:r>
          </a:p>
        </rich>
      </tx>
    </title>
    <plotArea>
      <lineChart>
        <grouping val="standard"/>
        <ser>
          <idx val="0"/>
          <order val="0"/>
          <tx>
            <strRef>
              <f>'Tableau de bord'!F22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de bord'!$E$23:$E$29</f>
            </numRef>
          </cat>
          <val>
            <numRef>
              <f>'Tableau de bord'!$F$23:$F$29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17</col>
      <colOff>0</colOff>
      <row>2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3" customWidth="1" min="2" max="2"/>
    <col width="10" customWidth="1" min="3" max="3"/>
    <col width="18" customWidth="1" min="4" max="4"/>
    <col width="12" customWidth="1" min="5" max="5"/>
    <col width="32" customWidth="1" min="6" max="6"/>
    <col width="13" customWidth="1" min="7" max="7"/>
    <col width="18" customWidth="1" min="8" max="8"/>
    <col width="18" customWidth="1" min="9" max="9"/>
    <col width="20" customWidth="1" min="10" max="10"/>
    <col width="18" customWidth="1" min="11" max="11"/>
    <col width="20" customWidth="1" min="12" max="12"/>
    <col width="16" customWidth="1" min="13" max="13"/>
    <col width="18" customWidth="1" min="14" max="14"/>
    <col width="13" customWidth="1" min="15" max="15"/>
    <col width="14" customWidth="1" min="16" max="16"/>
    <col width="14" customWidth="1" min="17" max="17"/>
    <col width="12" customWidth="1" min="18" max="18"/>
    <col width="14" customWidth="1" min="19" max="19"/>
    <col width="16" customWidth="1" min="20" max="20"/>
    <col width="34" customWidth="1" min="21" max="21"/>
  </cols>
  <sheetData>
    <row r="1" ht="32" customHeight="1">
      <c r="A1" s="1" t="inlineStr">
        <is>
          <t>N° registre</t>
        </is>
      </c>
      <c r="B1" s="1" t="inlineStr">
        <is>
          <t>Date de découverte</t>
        </is>
      </c>
      <c r="C1" s="1" t="inlineStr">
        <is>
          <t>Heure de découverte</t>
        </is>
      </c>
      <c r="D1" s="1" t="inlineStr">
        <is>
          <t>Lieu de découverte</t>
        </is>
      </c>
      <c r="E1" s="1" t="inlineStr">
        <is>
          <t>Ville</t>
        </is>
      </c>
      <c r="F1" s="1" t="inlineStr">
        <is>
          <t>Objet / description</t>
        </is>
      </c>
      <c r="G1" s="1" t="inlineStr">
        <is>
          <t>Catégorie</t>
        </is>
      </c>
      <c r="H1" s="1" t="inlineStr">
        <is>
          <t>Couleur / marque</t>
        </is>
      </c>
      <c r="I1" s="1" t="inlineStr">
        <is>
          <t>Nom du dépositaire</t>
        </is>
      </c>
      <c r="J1" s="1" t="inlineStr">
        <is>
          <t>Contact du dépositaire</t>
        </is>
      </c>
      <c r="K1" s="1" t="inlineStr">
        <is>
          <t>Emplacement de stockage</t>
        </is>
      </c>
      <c r="L1" s="1" t="inlineStr">
        <is>
          <t>Statut</t>
        </is>
      </c>
      <c r="M1" s="1" t="inlineStr">
        <is>
          <t>Date de restitution / transfert</t>
        </is>
      </c>
      <c r="N1" s="1" t="inlineStr">
        <is>
          <t>Nom du bénéficiaire</t>
        </is>
      </c>
      <c r="O1" s="1" t="inlineStr">
        <is>
          <t>Pièce justificative</t>
        </is>
      </c>
      <c r="P1" s="1" t="inlineStr">
        <is>
          <t>Valeur estimée (€)</t>
        </is>
      </c>
      <c r="Q1" s="1" t="inlineStr">
        <is>
          <t>Délai de conservation (jours)</t>
        </is>
      </c>
      <c r="R1" s="1" t="inlineStr">
        <is>
          <t>Jours écoulés</t>
        </is>
      </c>
      <c r="S1" s="1" t="inlineStr">
        <is>
          <t>Alerte conservation</t>
        </is>
      </c>
      <c r="T1" s="1" t="inlineStr">
        <is>
          <t>Valeur avec marge de sécurité (€)</t>
        </is>
      </c>
      <c r="U1" s="1" t="inlineStr">
        <is>
          <t>Commentaires</t>
        </is>
      </c>
    </row>
    <row r="2">
      <c r="A2" s="2">
        <f>"OF-"&amp;YEAR(B2)&amp;"-"&amp;TEXT(ROW()-1,"000")</f>
        <v/>
      </c>
      <c r="B2" s="3" t="n">
        <v>46027</v>
      </c>
      <c r="C2" s="4" t="inlineStr">
        <is>
          <t>08:45</t>
        </is>
      </c>
      <c r="D2" s="4" t="inlineStr">
        <is>
          <t>Hall des départs</t>
        </is>
      </c>
      <c r="E2" s="4" t="inlineStr">
        <is>
          <t>Paris</t>
        </is>
      </c>
      <c r="F2" s="5" t="inlineStr">
        <is>
          <t>Téléphone portable écran fissuré</t>
        </is>
      </c>
      <c r="G2" s="4" t="inlineStr">
        <is>
          <t>Téléphone</t>
        </is>
      </c>
      <c r="H2" s="5" t="inlineStr">
        <is>
          <t>Noir / Samsung</t>
        </is>
      </c>
      <c r="I2" s="5" t="inlineStr">
        <is>
          <t>Marie Dupont</t>
        </is>
      </c>
      <c r="J2" s="5" t="inlineStr">
        <is>
          <t>06 12 34 56 78</t>
        </is>
      </c>
      <c r="K2" s="5" t="inlineStr">
        <is>
          <t>Casier A1</t>
        </is>
      </c>
      <c r="L2" s="4" t="inlineStr">
        <is>
          <t>Restitué</t>
        </is>
      </c>
      <c r="M2" s="3" t="n">
        <v>46034</v>
      </c>
      <c r="N2" s="5" t="inlineStr">
        <is>
          <t>Paul Fournier</t>
        </is>
      </c>
      <c r="O2" s="4" t="inlineStr">
        <is>
          <t>Oui</t>
        </is>
      </c>
      <c r="P2" s="6" t="n">
        <v>350</v>
      </c>
      <c r="Q2" s="4" t="n">
        <v>90</v>
      </c>
      <c r="R2" s="7">
        <f>IF(B2="","",IF(M2&lt;&gt;"",M2-B2,TODAY()-B2))</f>
        <v/>
      </c>
      <c r="S2" s="2">
        <f>IF(L2="Restitué","Clôturé",IF(R2&gt;Q2,"À traiter","Dans le délai"))</f>
        <v/>
      </c>
      <c r="T2" s="8">
        <f>IF(P2="","",P2*1.2)</f>
        <v/>
      </c>
      <c r="U2" s="5" t="inlineStr">
        <is>
          <t>Restitution après vérification IMEI</t>
        </is>
      </c>
    </row>
    <row r="3">
      <c r="A3" s="9">
        <f>"OF-"&amp;YEAR(B3)&amp;"-"&amp;TEXT(ROW()-1,"000")</f>
        <v/>
      </c>
      <c r="B3" s="3" t="n">
        <v>46040</v>
      </c>
      <c r="C3" s="4" t="inlineStr">
        <is>
          <t>12:10</t>
        </is>
      </c>
      <c r="D3" s="4" t="inlineStr">
        <is>
          <t>Accueil</t>
        </is>
      </c>
      <c r="E3" s="4" t="inlineStr">
        <is>
          <t>Lyon</t>
        </is>
      </c>
      <c r="F3" s="5" t="inlineStr">
        <is>
          <t>Portefeuille cuir avec cartes</t>
        </is>
      </c>
      <c r="G3" s="4" t="inlineStr">
        <is>
          <t>Portefeuille</t>
        </is>
      </c>
      <c r="H3" s="5" t="inlineStr">
        <is>
          <t>Marron / Lacoste</t>
        </is>
      </c>
      <c r="I3" s="5" t="inlineStr">
        <is>
          <t>Julien Martin</t>
        </is>
      </c>
      <c r="J3" s="5" t="inlineStr">
        <is>
          <t>julien.martin@mail.fr</t>
        </is>
      </c>
      <c r="K3" s="5" t="inlineStr">
        <is>
          <t>Coffre B2</t>
        </is>
      </c>
      <c r="L3" s="4" t="inlineStr">
        <is>
          <t>Restitué</t>
        </is>
      </c>
      <c r="M3" s="3" t="n">
        <v>46047</v>
      </c>
      <c r="N3" s="5" t="inlineStr">
        <is>
          <t>Julie Roux</t>
        </is>
      </c>
      <c r="O3" s="4" t="inlineStr">
        <is>
          <t>Oui</t>
        </is>
      </c>
      <c r="P3" s="6" t="n">
        <v>120</v>
      </c>
      <c r="Q3" s="4" t="n">
        <v>60</v>
      </c>
      <c r="R3" s="10">
        <f>IF(B3="","",IF(M3&lt;&gt;"",M3-B3,TODAY()-B3))</f>
        <v/>
      </c>
      <c r="S3" s="9">
        <f>IF(L3="Restitué","Clôturé",IF(R3&gt;Q3,"À traiter","Dans le délai"))</f>
        <v/>
      </c>
      <c r="T3" s="11">
        <f>IF(P3="","",P3*1.2)</f>
        <v/>
      </c>
      <c r="U3" s="5" t="inlineStr">
        <is>
          <t>Contenu inventorié avec témoin</t>
        </is>
      </c>
    </row>
    <row r="4">
      <c r="A4" s="2">
        <f>"OF-"&amp;YEAR(B4)&amp;"-"&amp;TEXT(ROW()-1,"000")</f>
        <v/>
      </c>
      <c r="B4" s="3" t="n">
        <v>46056</v>
      </c>
      <c r="C4" s="4" t="inlineStr">
        <is>
          <t>17:30</t>
        </is>
      </c>
      <c r="D4" s="4" t="inlineStr">
        <is>
          <t>Quai n°3</t>
        </is>
      </c>
      <c r="E4" s="4" t="inlineStr">
        <is>
          <t>Marseille</t>
        </is>
      </c>
      <c r="F4" s="5" t="inlineStr">
        <is>
          <t>Trousseau de clés (3 clés + badge)</t>
        </is>
      </c>
      <c r="G4" s="4" t="inlineStr">
        <is>
          <t>Clés</t>
        </is>
      </c>
      <c r="H4" s="5" t="inlineStr">
        <is>
          <t>Porte-clés rouge</t>
        </is>
      </c>
      <c r="I4" s="5" t="inlineStr">
        <is>
          <t>Sophie Bernard</t>
        </is>
      </c>
      <c r="J4" s="5" t="inlineStr">
        <is>
          <t>06 98 76 54 32</t>
        </is>
      </c>
      <c r="K4" s="5" t="inlineStr">
        <is>
          <t>Tiroir C1</t>
        </is>
      </c>
      <c r="L4" s="4" t="inlineStr">
        <is>
          <t>En attente</t>
        </is>
      </c>
      <c r="M4" s="3" t="n"/>
      <c r="N4" s="5" t="inlineStr"/>
      <c r="O4" s="4" t="inlineStr">
        <is>
          <t>Non</t>
        </is>
      </c>
      <c r="P4" s="6" t="n">
        <v>25</v>
      </c>
      <c r="Q4" s="4" t="n">
        <v>365</v>
      </c>
      <c r="R4" s="7">
        <f>IF(B4="","",IF(M4&lt;&gt;"",M4-B4,TODAY()-B4))</f>
        <v/>
      </c>
      <c r="S4" s="2">
        <f>IF(L4="Restitué","Clôturé",IF(R4&gt;Q4,"À traiter","Dans le délai"))</f>
        <v/>
      </c>
      <c r="T4" s="8">
        <f>IF(P4="","",P4*1.2)</f>
        <v/>
      </c>
      <c r="U4" s="5" t="inlineStr">
        <is>
          <t>Badge d'accès anonyme</t>
        </is>
      </c>
    </row>
    <row r="5">
      <c r="A5" s="9">
        <f>"OF-"&amp;YEAR(B5)&amp;"-"&amp;TEXT(ROW()-1,"000")</f>
        <v/>
      </c>
      <c r="B5" s="3" t="n">
        <v>46074</v>
      </c>
      <c r="C5" s="4" t="inlineStr">
        <is>
          <t>09:05</t>
        </is>
      </c>
      <c r="D5" s="4" t="inlineStr">
        <is>
          <t>Salle d'attente</t>
        </is>
      </c>
      <c r="E5" s="4" t="inlineStr">
        <is>
          <t>Toulouse</t>
        </is>
      </c>
      <c r="F5" s="5" t="inlineStr">
        <is>
          <t>Sac à dos avec cahiers</t>
        </is>
      </c>
      <c r="G5" s="4" t="inlineStr">
        <is>
          <t>Bagage</t>
        </is>
      </c>
      <c r="H5" s="5" t="inlineStr">
        <is>
          <t>Bleu / Eastpak</t>
        </is>
      </c>
      <c r="I5" s="5" t="inlineStr">
        <is>
          <t>Thomas Leroy</t>
        </is>
      </c>
      <c r="J5" s="5" t="inlineStr">
        <is>
          <t>thomas.leroy@mail.fr</t>
        </is>
      </c>
      <c r="K5" s="5" t="inlineStr">
        <is>
          <t>Étagère D3</t>
        </is>
      </c>
      <c r="L5" s="4" t="inlineStr">
        <is>
          <t>Réclamé</t>
        </is>
      </c>
      <c r="M5" s="3" t="n"/>
      <c r="N5" s="5" t="inlineStr">
        <is>
          <t>Inconnu</t>
        </is>
      </c>
      <c r="O5" s="4" t="inlineStr">
        <is>
          <t>Non</t>
        </is>
      </c>
      <c r="P5" s="6" t="n">
        <v>60</v>
      </c>
      <c r="Q5" s="4" t="n">
        <v>120</v>
      </c>
      <c r="R5" s="10">
        <f>IF(B5="","",IF(M5&lt;&gt;"",M5-B5,TODAY()-B5))</f>
        <v/>
      </c>
      <c r="S5" s="9">
        <f>IF(L5="Restitué","Clôturé",IF(R5&gt;Q5,"À traiter","Dans le délai"))</f>
        <v/>
      </c>
      <c r="T5" s="11">
        <f>IF(P5="","",P5*1.2)</f>
        <v/>
      </c>
      <c r="U5" s="5" t="inlineStr">
        <is>
          <t>Réclamation en cours de vérification</t>
        </is>
      </c>
    </row>
    <row r="6">
      <c r="A6" s="2">
        <f>"OF-"&amp;YEAR(B6)&amp;"-"&amp;TEXT(ROW()-1,"000")</f>
        <v/>
      </c>
      <c r="B6" s="3" t="n">
        <v>46091</v>
      </c>
      <c r="C6" s="4" t="inlineStr">
        <is>
          <t>14:20</t>
        </is>
      </c>
      <c r="D6" s="4" t="inlineStr">
        <is>
          <t>Hall des arrivées</t>
        </is>
      </c>
      <c r="E6" s="4" t="inlineStr">
        <is>
          <t>Bordeaux</t>
        </is>
      </c>
      <c r="F6" s="5" t="inlineStr">
        <is>
          <t>Lunettes de vue dans étui</t>
        </is>
      </c>
      <c r="G6" s="4" t="inlineStr">
        <is>
          <t>Autre</t>
        </is>
      </c>
      <c r="H6" s="5" t="inlineStr">
        <is>
          <t>Étui noir / Ray-Ban</t>
        </is>
      </c>
      <c r="I6" s="5" t="inlineStr">
        <is>
          <t>Camille Moreau</t>
        </is>
      </c>
      <c r="J6" s="5" t="inlineStr">
        <is>
          <t>06 22 33 44 55</t>
        </is>
      </c>
      <c r="K6" s="5" t="inlineStr">
        <is>
          <t>Tiroir C2</t>
        </is>
      </c>
      <c r="L6" s="4" t="inlineStr">
        <is>
          <t>Restitué</t>
        </is>
      </c>
      <c r="M6" s="3" t="n">
        <v>46099</v>
      </c>
      <c r="N6" s="5" t="inlineStr">
        <is>
          <t>Marc Aubry</t>
        </is>
      </c>
      <c r="O6" s="4" t="inlineStr">
        <is>
          <t>Oui</t>
        </is>
      </c>
      <c r="P6" s="6" t="n">
        <v>180</v>
      </c>
      <c r="Q6" s="4" t="n">
        <v>90</v>
      </c>
      <c r="R6" s="7">
        <f>IF(B6="","",IF(M6&lt;&gt;"",M6-B6,TODAY()-B6))</f>
        <v/>
      </c>
      <c r="S6" s="2">
        <f>IF(L6="Restitué","Clôturé",IF(R6&gt;Q6,"À traiter","Dans le délai"))</f>
        <v/>
      </c>
      <c r="T6" s="8">
        <f>IF(P6="","",P6*1.2)</f>
        <v/>
      </c>
      <c r="U6" s="5" t="inlineStr">
        <is>
          <t>Étui identifié par gravure</t>
        </is>
      </c>
    </row>
    <row r="7">
      <c r="A7" s="9">
        <f>"OF-"&amp;YEAR(B7)&amp;"-"&amp;TEXT(ROW()-1,"000")</f>
        <v/>
      </c>
      <c r="B7" s="3" t="n">
        <v>46114</v>
      </c>
      <c r="C7" s="4" t="inlineStr">
        <is>
          <t>10:40</t>
        </is>
      </c>
      <c r="D7" s="4" t="inlineStr">
        <is>
          <t>Vestiaire</t>
        </is>
      </c>
      <c r="E7" s="4" t="inlineStr">
        <is>
          <t>Lille</t>
        </is>
      </c>
      <c r="F7" s="5" t="inlineStr">
        <is>
          <t>Manteau long hiver</t>
        </is>
      </c>
      <c r="G7" s="4" t="inlineStr">
        <is>
          <t>Vêtement</t>
        </is>
      </c>
      <c r="H7" s="5" t="inlineStr">
        <is>
          <t>Gris / Uniqlo</t>
        </is>
      </c>
      <c r="I7" s="5" t="inlineStr">
        <is>
          <t>Nicolas Petit</t>
        </is>
      </c>
      <c r="J7" s="5" t="inlineStr">
        <is>
          <t>nicolas.petit@mail.fr</t>
        </is>
      </c>
      <c r="K7" s="5" t="inlineStr">
        <is>
          <t>Portant E1</t>
        </is>
      </c>
      <c r="L7" s="4" t="inlineStr">
        <is>
          <t>Transmis aux autorités</t>
        </is>
      </c>
      <c r="M7" s="3" t="n">
        <v>46188</v>
      </c>
      <c r="N7" s="5" t="inlineStr">
        <is>
          <t>Police municipale</t>
        </is>
      </c>
      <c r="O7" s="4" t="inlineStr">
        <is>
          <t>Oui</t>
        </is>
      </c>
      <c r="P7" s="6" t="n">
        <v>90</v>
      </c>
      <c r="Q7" s="4" t="n">
        <v>60</v>
      </c>
      <c r="R7" s="10">
        <f>IF(B7="","",IF(M7&lt;&gt;"",M7-B7,TODAY()-B7))</f>
        <v/>
      </c>
      <c r="S7" s="9">
        <f>IF(L7="Restitué","Clôturé",IF(R7&gt;Q7,"À traiter","Dans le délai"))</f>
        <v/>
      </c>
      <c r="T7" s="11">
        <f>IF(P7="","",P7*1.2)</f>
        <v/>
      </c>
      <c r="U7" s="5" t="inlineStr">
        <is>
          <t>Aucune réclamation après 60 jours</t>
        </is>
      </c>
    </row>
    <row r="8">
      <c r="A8" s="2">
        <f>"OF-"&amp;YEAR(B8)&amp;"-"&amp;TEXT(ROW()-1,"000")</f>
        <v/>
      </c>
      <c r="B8" s="3" t="n">
        <v>46137</v>
      </c>
      <c r="C8" s="4" t="inlineStr">
        <is>
          <t>16:55</t>
        </is>
      </c>
      <c r="D8" s="4" t="inlineStr">
        <is>
          <t>Salle de réunion B</t>
        </is>
      </c>
      <c r="E8" s="4" t="inlineStr">
        <is>
          <t>Nantes</t>
        </is>
      </c>
      <c r="F8" s="5" t="inlineStr">
        <is>
          <t>Clé USB dans pochette</t>
        </is>
      </c>
      <c r="G8" s="4" t="inlineStr">
        <is>
          <t>Autre</t>
        </is>
      </c>
      <c r="H8" s="5" t="inlineStr">
        <is>
          <t>Argent / Kingston</t>
        </is>
      </c>
      <c r="I8" s="5" t="inlineStr">
        <is>
          <t>Léa Garcia</t>
        </is>
      </c>
      <c r="J8" s="5" t="inlineStr">
        <is>
          <t>06 11 22 33 44</t>
        </is>
      </c>
      <c r="K8" s="5" t="inlineStr">
        <is>
          <t>Coffre B1</t>
        </is>
      </c>
      <c r="L8" s="4" t="inlineStr">
        <is>
          <t>Détruit</t>
        </is>
      </c>
      <c r="M8" s="3" t="n">
        <v>46193</v>
      </c>
      <c r="N8" s="5" t="inlineStr">
        <is>
          <t>Service interne</t>
        </is>
      </c>
      <c r="O8" s="4" t="inlineStr">
        <is>
          <t>Non</t>
        </is>
      </c>
      <c r="P8" s="6" t="n">
        <v>15</v>
      </c>
      <c r="Q8" s="4" t="n">
        <v>30</v>
      </c>
      <c r="R8" s="7">
        <f>IF(B8="","",IF(M8&lt;&gt;"",M8-B8,TODAY()-B8))</f>
        <v/>
      </c>
      <c r="S8" s="2">
        <f>IF(L8="Restitué","Clôturé",IF(R8&gt;Q8,"À traiter","Dans le délai"))</f>
        <v/>
      </c>
      <c r="T8" s="8">
        <f>IF(P8="","",P8*1.2)</f>
        <v/>
      </c>
      <c r="U8" s="5" t="inlineStr">
        <is>
          <t>Support détruit selon procédure</t>
        </is>
      </c>
    </row>
    <row r="9">
      <c r="A9" s="9">
        <f>"OF-"&amp;YEAR(B9)&amp;"-"&amp;TEXT(ROW()-1,"000")</f>
        <v/>
      </c>
      <c r="B9" s="3" t="n">
        <v>46156</v>
      </c>
      <c r="C9" s="4" t="inlineStr">
        <is>
          <t>11:15</t>
        </is>
      </c>
      <c r="D9" s="4" t="inlineStr">
        <is>
          <t>Hall central</t>
        </is>
      </c>
      <c r="E9" s="4" t="inlineStr">
        <is>
          <t>Strasbourg</t>
        </is>
      </c>
      <c r="F9" s="5" t="inlineStr">
        <is>
          <t>Passeport et titre de séjour</t>
        </is>
      </c>
      <c r="G9" s="4" t="inlineStr">
        <is>
          <t>Documents</t>
        </is>
      </c>
      <c r="H9" s="5" t="inlineStr">
        <is>
          <t>Étui bordeaux</t>
        </is>
      </c>
      <c r="I9" s="5" t="inlineStr">
        <is>
          <t>Antoine Robert</t>
        </is>
      </c>
      <c r="J9" s="5" t="inlineStr">
        <is>
          <t>antoine.robert@mail.fr</t>
        </is>
      </c>
      <c r="K9" s="5" t="inlineStr">
        <is>
          <t>Coffre A3</t>
        </is>
      </c>
      <c r="L9" s="4" t="inlineStr">
        <is>
          <t>Transmis aux autorités</t>
        </is>
      </c>
      <c r="M9" s="3" t="n">
        <v>46162</v>
      </c>
      <c r="N9" s="5" t="inlineStr">
        <is>
          <t>Préfecture</t>
        </is>
      </c>
      <c r="O9" s="4" t="inlineStr">
        <is>
          <t>Oui</t>
        </is>
      </c>
      <c r="P9" s="6" t="n">
        <v>0</v>
      </c>
      <c r="Q9" s="4" t="n">
        <v>15</v>
      </c>
      <c r="R9" s="10">
        <f>IF(B9="","",IF(M9&lt;&gt;"",M9-B9,TODAY()-B9))</f>
        <v/>
      </c>
      <c r="S9" s="9">
        <f>IF(L9="Restitué","Clôturé",IF(R9&gt;Q9,"À traiter","Dans le délai"))</f>
        <v/>
      </c>
      <c r="T9" s="11">
        <f>IF(P9="","",P9*1.2)</f>
        <v/>
      </c>
      <c r="U9" s="5" t="inlineStr">
        <is>
          <t>Documents officiels transmis rapidement</t>
        </is>
      </c>
    </row>
    <row r="10">
      <c r="A10" s="2">
        <f>"OF-"&amp;YEAR(B10)&amp;"-"&amp;TEXT(ROW()-1,"000")</f>
        <v/>
      </c>
      <c r="B10" s="3" t="n">
        <v>46181</v>
      </c>
      <c r="C10" s="4" t="inlineStr">
        <is>
          <t>13:30</t>
        </is>
      </c>
      <c r="D10" s="4" t="inlineStr">
        <is>
          <t>Quai n°1</t>
        </is>
      </c>
      <c r="E10" s="4" t="inlineStr">
        <is>
          <t>Paris</t>
        </is>
      </c>
      <c r="F10" s="5" t="inlineStr">
        <is>
          <t>Valise cabine</t>
        </is>
      </c>
      <c r="G10" s="4" t="inlineStr">
        <is>
          <t>Bagage</t>
        </is>
      </c>
      <c r="H10" s="5" t="inlineStr">
        <is>
          <t>Noire / Samsonite</t>
        </is>
      </c>
      <c r="I10" s="5" t="inlineStr">
        <is>
          <t>Chloé Simon</t>
        </is>
      </c>
      <c r="J10" s="5" t="inlineStr">
        <is>
          <t>06 55 66 77 88</t>
        </is>
      </c>
      <c r="K10" s="5" t="inlineStr">
        <is>
          <t>Réserve F2</t>
        </is>
      </c>
      <c r="L10" s="4" t="inlineStr">
        <is>
          <t>En attente</t>
        </is>
      </c>
      <c r="M10" s="3" t="n"/>
      <c r="N10" s="5" t="inlineStr"/>
      <c r="O10" s="4" t="inlineStr">
        <is>
          <t>Non</t>
        </is>
      </c>
      <c r="P10" s="6" t="n">
        <v>200</v>
      </c>
      <c r="Q10" s="4" t="n">
        <v>120</v>
      </c>
      <c r="R10" s="7">
        <f>IF(B10="","",IF(M10&lt;&gt;"",M10-B10,TODAY()-B10))</f>
        <v/>
      </c>
      <c r="S10" s="2">
        <f>IF(L10="Restitué","Clôturé",IF(R10&gt;Q10,"À traiter","Dans le délai"))</f>
        <v/>
      </c>
      <c r="T10" s="8">
        <f>IF(P10="","",P10*1.2)</f>
        <v/>
      </c>
      <c r="U10" s="5" t="inlineStr">
        <is>
          <t>Étiquette bagage sans coordonnées</t>
        </is>
      </c>
    </row>
    <row r="11">
      <c r="A11" s="9">
        <f>"OF-"&amp;YEAR(B11)&amp;"-"&amp;TEXT(ROW()-1,"000")</f>
        <v/>
      </c>
      <c r="B11" s="3" t="n">
        <v>46225</v>
      </c>
      <c r="C11" s="4" t="inlineStr">
        <is>
          <t>09:50</t>
        </is>
      </c>
      <c r="D11" s="4" t="inlineStr">
        <is>
          <t>Accueil</t>
        </is>
      </c>
      <c r="E11" s="4" t="inlineStr">
        <is>
          <t>Lyon</t>
        </is>
      </c>
      <c r="F11" s="5" t="inlineStr">
        <is>
          <t>Écouteurs sans fil dans boîtier</t>
        </is>
      </c>
      <c r="G11" s="4" t="inlineStr">
        <is>
          <t>Autre</t>
        </is>
      </c>
      <c r="H11" s="5" t="inlineStr">
        <is>
          <t>Blanc / Apple</t>
        </is>
      </c>
      <c r="I11" s="5" t="inlineStr">
        <is>
          <t>Maxime Blanc</t>
        </is>
      </c>
      <c r="J11" s="5" t="inlineStr">
        <is>
          <t>maxime.blanc@mail.fr</t>
        </is>
      </c>
      <c r="K11" s="5" t="inlineStr">
        <is>
          <t>Casier A2</t>
        </is>
      </c>
      <c r="L11" s="4" t="inlineStr">
        <is>
          <t>En attente</t>
        </is>
      </c>
      <c r="M11" s="3" t="n"/>
      <c r="N11" s="5" t="inlineStr"/>
      <c r="O11" s="4" t="inlineStr">
        <is>
          <t>Non</t>
        </is>
      </c>
      <c r="P11" s="6" t="n">
        <v>120</v>
      </c>
      <c r="Q11" s="4" t="n">
        <v>90</v>
      </c>
      <c r="R11" s="10">
        <f>IF(B11="","",IF(M11&lt;&gt;"",M11-B11,TODAY()-B11))</f>
        <v/>
      </c>
      <c r="S11" s="9">
        <f>IF(L11="Restitué","Clôturé",IF(R11&gt;Q11,"À traiter","Dans le délai"))</f>
        <v/>
      </c>
      <c r="T11" s="11">
        <f>IF(P11="","",P11*1.2)</f>
        <v/>
      </c>
      <c r="U11" s="5" t="inlineStr">
        <is>
          <t>Boîtier de charge complet</t>
        </is>
      </c>
    </row>
  </sheetData>
  <conditionalFormatting sqref="L2:L200">
    <cfRule type="expression" priority="1" dxfId="0" stopIfTrue="1">
      <formula>$L2="Restitué"</formula>
    </cfRule>
    <cfRule type="expression" priority="2" dxfId="1" stopIfTrue="1">
      <formula>$L2="En attente"</formula>
    </cfRule>
  </conditionalFormatting>
  <conditionalFormatting sqref="S2:S200">
    <cfRule type="expression" priority="3" dxfId="1" stopIfTrue="1">
      <formula>$S2="À traiter"</formula>
    </cfRule>
    <cfRule type="expression" priority="4" dxfId="0" stopIfTrue="1">
      <formula>$S2="Dans le délai"</formula>
    </cfRule>
  </conditionalFormatting>
  <dataValidations count="4">
    <dataValidation sqref="G2:G200" showErrorMessage="1" showInputMessage="1" allowBlank="1" type="list">
      <formula1>=Référentiels!$A$2:$A$8</formula1>
    </dataValidation>
    <dataValidation sqref="L2:L200" showErrorMessage="1" showInputMessage="1" allowBlank="1" type="list">
      <formula1>=Référentiels!$D$2:$D$6</formula1>
    </dataValidation>
    <dataValidation sqref="E2:E200" showErrorMessage="1" showInputMessage="1" allowBlank="1" type="list">
      <formula1>=Référentiels!$G$2:$G$9</formula1>
    </dataValidation>
    <dataValidation sqref="O2:O200" showErrorMessage="1" showInputMessage="1" allowBlank="1" type="list">
      <formula1>=Référentiels!$J$2:$J$3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4" customWidth="1" min="4" max="4"/>
    <col width="24" customWidth="1" min="5" max="5"/>
    <col width="12" customWidth="1" min="6" max="6"/>
  </cols>
  <sheetData>
    <row r="1">
      <c r="A1" s="12" t="inlineStr">
        <is>
          <t>Tableau de bord — Registre des objets trouvés</t>
        </is>
      </c>
    </row>
    <row r="3">
      <c r="A3" s="13" t="inlineStr">
        <is>
          <t>Nombre total d'objets</t>
        </is>
      </c>
      <c r="B3" s="14">
        <f>COUNTA(Registre!B2:B11)</f>
        <v/>
      </c>
    </row>
    <row r="4">
      <c r="A4" s="15" t="inlineStr">
        <is>
          <t>Objets en attente</t>
        </is>
      </c>
      <c r="B4" s="14">
        <f>COUNTIF(Registre!L2:L11,"En attente")</f>
        <v/>
      </c>
    </row>
    <row r="5">
      <c r="A5" s="13" t="inlineStr">
        <is>
          <t>Objets restitués</t>
        </is>
      </c>
      <c r="B5" s="14">
        <f>COUNTIF(Registre!L2:L11,"Restitué")</f>
        <v/>
      </c>
    </row>
    <row r="6">
      <c r="A6" s="15" t="inlineStr">
        <is>
          <t>Taux de restitution</t>
        </is>
      </c>
      <c r="B6" s="16">
        <f>IFERROR(COUNTIF(Registre!L2:L11,"Restitué")/COUNTA(Registre!B2:B11),0)</f>
        <v/>
      </c>
    </row>
    <row r="7">
      <c r="A7" s="13" t="inlineStr">
        <is>
          <t>Valeur totale estimée</t>
        </is>
      </c>
      <c r="B7" s="17">
        <f>SUM(Registre!P2:P11)</f>
        <v/>
      </c>
    </row>
    <row r="8">
      <c r="A8" s="15" t="inlineStr">
        <is>
          <t>Valeur moyenne</t>
        </is>
      </c>
      <c r="B8" s="17">
        <f>IFERROR(AVERAGE(Registre!P2:P11),0)</f>
        <v/>
      </c>
    </row>
    <row r="9">
      <c r="A9" s="13" t="inlineStr">
        <is>
          <t>Nombre d'alertes</t>
        </is>
      </c>
      <c r="B9" s="14">
        <f>COUNTIF(Registre!S2:S11,"À traiter")</f>
        <v/>
      </c>
    </row>
    <row r="12">
      <c r="A12" s="1" t="inlineStr">
        <is>
          <t>Catégorie</t>
        </is>
      </c>
      <c r="B12" s="1" t="inlineStr">
        <is>
          <t>Description</t>
        </is>
      </c>
      <c r="C12" s="1" t="inlineStr">
        <is>
          <t>Nombre d'objets</t>
        </is>
      </c>
      <c r="E12" s="1" t="inlineStr">
        <is>
          <t>Statut</t>
        </is>
      </c>
      <c r="F12" s="1" t="inlineStr">
        <is>
          <t>Nombre</t>
        </is>
      </c>
    </row>
    <row r="13">
      <c r="A13" s="18" t="inlineStr">
        <is>
          <t>Téléphone</t>
        </is>
      </c>
      <c r="B13" s="18">
        <f>IFERROR(VLOOKUP(A13,Référentiels!A2:B8,2,FALSE),"")</f>
        <v/>
      </c>
      <c r="C13" s="2">
        <f>COUNTIF(Registre!G2:G11,A13)</f>
        <v/>
      </c>
      <c r="E13" s="18" t="inlineStr">
        <is>
          <t>En attente</t>
        </is>
      </c>
      <c r="F13" s="2">
        <f>COUNTIF(Registre!L2:L11,E13)</f>
        <v/>
      </c>
    </row>
    <row r="14">
      <c r="A14" s="19" t="inlineStr">
        <is>
          <t>Portefeuille</t>
        </is>
      </c>
      <c r="B14" s="19">
        <f>IFERROR(VLOOKUP(A14,Référentiels!A2:B8,2,FALSE),"")</f>
        <v/>
      </c>
      <c r="C14" s="9">
        <f>COUNTIF(Registre!G2:G11,A14)</f>
        <v/>
      </c>
      <c r="E14" s="19" t="inlineStr">
        <is>
          <t>Réclamé</t>
        </is>
      </c>
      <c r="F14" s="9">
        <f>COUNTIF(Registre!L2:L11,E14)</f>
        <v/>
      </c>
    </row>
    <row r="15">
      <c r="A15" s="18" t="inlineStr">
        <is>
          <t>Clés</t>
        </is>
      </c>
      <c r="B15" s="18">
        <f>IFERROR(VLOOKUP(A15,Référentiels!A2:B8,2,FALSE),"")</f>
        <v/>
      </c>
      <c r="C15" s="2">
        <f>COUNTIF(Registre!G2:G11,A15)</f>
        <v/>
      </c>
      <c r="E15" s="18" t="inlineStr">
        <is>
          <t>Restitué</t>
        </is>
      </c>
      <c r="F15" s="2">
        <f>COUNTIF(Registre!L2:L11,E15)</f>
        <v/>
      </c>
    </row>
    <row r="16">
      <c r="A16" s="19" t="inlineStr">
        <is>
          <t>Vêtement</t>
        </is>
      </c>
      <c r="B16" s="19">
        <f>IFERROR(VLOOKUP(A16,Référentiels!A2:B8,2,FALSE),"")</f>
        <v/>
      </c>
      <c r="C16" s="9">
        <f>COUNTIF(Registre!G2:G11,A16)</f>
        <v/>
      </c>
      <c r="E16" s="19" t="inlineStr">
        <is>
          <t>Transmis aux autorités</t>
        </is>
      </c>
      <c r="F16" s="9">
        <f>COUNTIF(Registre!L2:L11,E16)</f>
        <v/>
      </c>
    </row>
    <row r="17">
      <c r="A17" s="18" t="inlineStr">
        <is>
          <t>Bagage</t>
        </is>
      </c>
      <c r="B17" s="18">
        <f>IFERROR(VLOOKUP(A17,Référentiels!A2:B8,2,FALSE),"")</f>
        <v/>
      </c>
      <c r="C17" s="2">
        <f>COUNTIF(Registre!G2:G11,A17)</f>
        <v/>
      </c>
      <c r="E17" s="18" t="inlineStr">
        <is>
          <t>Détruit</t>
        </is>
      </c>
      <c r="F17" s="2">
        <f>COUNTIF(Registre!L2:L11,E17)</f>
        <v/>
      </c>
    </row>
    <row r="18">
      <c r="A18" s="19" t="inlineStr">
        <is>
          <t>Documents</t>
        </is>
      </c>
      <c r="B18" s="19">
        <f>IFERROR(VLOOKUP(A18,Référentiels!A2:B8,2,FALSE),"")</f>
        <v/>
      </c>
      <c r="C18" s="9">
        <f>COUNTIF(Registre!G2:G11,A18)</f>
        <v/>
      </c>
    </row>
    <row r="19">
      <c r="A19" s="18" t="inlineStr">
        <is>
          <t>Autre</t>
        </is>
      </c>
      <c r="B19" s="18">
        <f>IFERROR(VLOOKUP(A19,Référentiels!A2:B8,2,FALSE),"")</f>
        <v/>
      </c>
      <c r="C19" s="2">
        <f>COUNTIF(Registre!G2:G11,A19)</f>
        <v/>
      </c>
    </row>
    <row r="22">
      <c r="E22" s="1" t="inlineStr">
        <is>
          <t>Mois</t>
        </is>
      </c>
      <c r="F22" s="1" t="inlineStr">
        <is>
          <t>Objets découverts</t>
        </is>
      </c>
    </row>
    <row r="23">
      <c r="E23" s="18" t="inlineStr">
        <is>
          <t>Janvier</t>
        </is>
      </c>
      <c r="F23" s="2">
        <f>SUMPRODUCT((MONTH(Registre!B2:B11)=1)*(YEAR(Registre!B2:B11)=2026))</f>
        <v/>
      </c>
    </row>
    <row r="24">
      <c r="E24" s="19" t="inlineStr">
        <is>
          <t>Février</t>
        </is>
      </c>
      <c r="F24" s="9">
        <f>SUMPRODUCT((MONTH(Registre!B2:B11)=2)*(YEAR(Registre!B2:B11)=2026))</f>
        <v/>
      </c>
    </row>
    <row r="25">
      <c r="E25" s="18" t="inlineStr">
        <is>
          <t>Mars</t>
        </is>
      </c>
      <c r="F25" s="2">
        <f>SUMPRODUCT((MONTH(Registre!B2:B11)=3)*(YEAR(Registre!B2:B11)=2026))</f>
        <v/>
      </c>
    </row>
    <row r="26">
      <c r="E26" s="19" t="inlineStr">
        <is>
          <t>Avril</t>
        </is>
      </c>
      <c r="F26" s="9">
        <f>SUMPRODUCT((MONTH(Registre!B2:B11)=4)*(YEAR(Registre!B2:B11)=2026))</f>
        <v/>
      </c>
    </row>
    <row r="27">
      <c r="E27" s="18" t="inlineStr">
        <is>
          <t>Mai</t>
        </is>
      </c>
      <c r="F27" s="2">
        <f>SUMPRODUCT((MONTH(Registre!B2:B11)=5)*(YEAR(Registre!B2:B11)=2026))</f>
        <v/>
      </c>
    </row>
    <row r="28">
      <c r="E28" s="19" t="inlineStr">
        <is>
          <t>Juin</t>
        </is>
      </c>
      <c r="F28" s="9">
        <f>SUMPRODUCT((MONTH(Registre!B2:B11)=6)*(YEAR(Registre!B2:B11)=2026))</f>
        <v/>
      </c>
    </row>
    <row r="29">
      <c r="E29" s="18" t="inlineStr">
        <is>
          <t>Juillet</t>
        </is>
      </c>
      <c r="F29" s="2">
        <f>SUMPRODUCT((MONTH(Registre!B2:B11)=7)*(YEAR(Registre!B2:B11)=2026))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3" customWidth="1" min="3" max="3"/>
    <col width="24" customWidth="1" min="4" max="4"/>
    <col width="3" customWidth="1" min="5" max="5"/>
    <col width="3" customWidth="1" min="6" max="6"/>
    <col width="14" customWidth="1" min="7" max="7"/>
    <col width="3" customWidth="1" min="8" max="8"/>
    <col width="14" customWidth="1" min="9" max="9"/>
    <col width="3" customWidth="1" min="10" max="10"/>
    <col width="12" customWidth="1" min="11" max="11"/>
  </cols>
  <sheetData>
    <row r="1">
      <c r="A1" s="20" t="inlineStr">
        <is>
          <t>Référentiels — listes de validation</t>
        </is>
      </c>
    </row>
    <row r="3">
      <c r="A3" s="1" t="inlineStr">
        <is>
          <t>Catégorie</t>
        </is>
      </c>
      <c r="B3" s="1" t="inlineStr">
        <is>
          <t>Description</t>
        </is>
      </c>
      <c r="D3" s="1" t="inlineStr">
        <is>
          <t>Statuts autorisés</t>
        </is>
      </c>
      <c r="G3" s="1" t="inlineStr">
        <is>
          <t>Villes</t>
        </is>
      </c>
      <c r="I3" s="1" t="inlineStr">
        <is>
          <t>Délais (jours)</t>
        </is>
      </c>
      <c r="K3" s="1" t="inlineStr">
        <is>
          <t>Oui / Non</t>
        </is>
      </c>
    </row>
    <row r="4">
      <c r="A4" s="18" t="inlineStr">
        <is>
          <t>Téléphone</t>
        </is>
      </c>
      <c r="B4" s="18" t="inlineStr">
        <is>
          <t>Téléphones mobiles et smartphones</t>
        </is>
      </c>
      <c r="D4" s="18" t="inlineStr">
        <is>
          <t>En attente</t>
        </is>
      </c>
      <c r="G4" s="18" t="inlineStr">
        <is>
          <t>Paris</t>
        </is>
      </c>
      <c r="I4" s="2" t="n">
        <v>15</v>
      </c>
      <c r="K4" s="9" t="inlineStr">
        <is>
          <t>Oui</t>
        </is>
      </c>
    </row>
    <row r="5">
      <c r="A5" s="19" t="inlineStr">
        <is>
          <t>Portefeuille</t>
        </is>
      </c>
      <c r="B5" s="19" t="inlineStr">
        <is>
          <t>Portefeuilles, porte-monnaie, porte-cartes</t>
        </is>
      </c>
      <c r="D5" s="19" t="inlineStr">
        <is>
          <t>Réclamé</t>
        </is>
      </c>
      <c r="G5" s="19" t="inlineStr">
        <is>
          <t>Lyon</t>
        </is>
      </c>
      <c r="I5" s="9" t="n">
        <v>30</v>
      </c>
      <c r="K5" s="9" t="inlineStr">
        <is>
          <t>Non</t>
        </is>
      </c>
    </row>
    <row r="6">
      <c r="A6" s="18" t="inlineStr">
        <is>
          <t>Clés</t>
        </is>
      </c>
      <c r="B6" s="18" t="inlineStr">
        <is>
          <t>Trousseaux de clés, badges, télécommandes</t>
        </is>
      </c>
      <c r="D6" s="18" t="inlineStr">
        <is>
          <t>Restitué</t>
        </is>
      </c>
      <c r="G6" s="18" t="inlineStr">
        <is>
          <t>Marseille</t>
        </is>
      </c>
      <c r="I6" s="2" t="n">
        <v>60</v>
      </c>
    </row>
    <row r="7">
      <c r="A7" s="19" t="inlineStr">
        <is>
          <t>Vêtement</t>
        </is>
      </c>
      <c r="B7" s="19" t="inlineStr">
        <is>
          <t>Vêtements, chaussures, accessoires</t>
        </is>
      </c>
      <c r="D7" s="19" t="inlineStr">
        <is>
          <t>Transmis aux autorités</t>
        </is>
      </c>
      <c r="G7" s="19" t="inlineStr">
        <is>
          <t>Toulouse</t>
        </is>
      </c>
      <c r="I7" s="9" t="n">
        <v>90</v>
      </c>
    </row>
    <row r="8">
      <c r="A8" s="18" t="inlineStr">
        <is>
          <t>Bagage</t>
        </is>
      </c>
      <c r="B8" s="18" t="inlineStr">
        <is>
          <t>Sacs, valises, sacoches</t>
        </is>
      </c>
      <c r="D8" s="18" t="inlineStr">
        <is>
          <t>Détruit</t>
        </is>
      </c>
      <c r="G8" s="18" t="inlineStr">
        <is>
          <t>Bordeaux</t>
        </is>
      </c>
      <c r="I8" s="2" t="n">
        <v>120</v>
      </c>
    </row>
    <row r="9">
      <c r="A9" s="19" t="inlineStr">
        <is>
          <t>Documents</t>
        </is>
      </c>
      <c r="B9" s="19" t="inlineStr">
        <is>
          <t>Papiers d'identité, titres, dossiers</t>
        </is>
      </c>
      <c r="G9" s="19" t="inlineStr">
        <is>
          <t>Lille</t>
        </is>
      </c>
      <c r="I9" s="9" t="n">
        <v>180</v>
      </c>
    </row>
    <row r="10">
      <c r="A10" s="18" t="inlineStr">
        <is>
          <t>Autre</t>
        </is>
      </c>
      <c r="B10" s="18" t="inlineStr">
        <is>
          <t>Objets divers non classés</t>
        </is>
      </c>
      <c r="G10" s="18" t="inlineStr">
        <is>
          <t>Nantes</t>
        </is>
      </c>
      <c r="I10" s="2" t="n">
        <v>365</v>
      </c>
    </row>
    <row r="11">
      <c r="G11" s="19" t="inlineStr">
        <is>
          <t>Strasbourg</t>
        </is>
      </c>
    </row>
    <row r="13">
      <c r="A13" s="21" t="inlineStr">
        <is>
          <t>Note RGPD / CNIL : n'enregistrez aucune donnée personnelle inutile. Limitez les descriptions aux éléments factuels nécessaires à l'identification de l'objet et conservez les données uniquement pendant la durée légale.</t>
        </is>
      </c>
    </row>
    <row r="14"/>
    <row r="15"/>
  </sheetData>
  <mergeCells count="1">
    <mergeCell ref="A13:F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10" customWidth="1" min="2" max="2"/>
  </cols>
  <sheetData>
    <row r="1">
      <c r="A1" s="12" t="inlineStr">
        <is>
          <t>Mode d'emploi — Registre des objets trouvés</t>
        </is>
      </c>
    </row>
    <row r="3">
      <c r="A3" s="1" t="inlineStr">
        <is>
          <t>N°</t>
        </is>
      </c>
      <c r="B3" s="1" t="inlineStr">
        <is>
          <t>Consigne</t>
        </is>
      </c>
    </row>
    <row r="4" ht="32" customHeight="1">
      <c r="A4" s="2" t="n">
        <v>1</v>
      </c>
      <c r="B4" s="22" t="inlineStr">
        <is>
          <t>Enregistrez chaque objet immédiatement après sa découverte dans la feuille « Registre ». Les cellules jaune pâle sont à saisir manuellement.</t>
        </is>
      </c>
    </row>
    <row r="5" ht="32" customHeight="1">
      <c r="A5" s="9" t="n">
        <v>2</v>
      </c>
      <c r="B5" s="23" t="inlineStr">
        <is>
          <t>Le N° registre est généré automatiquement (format OF-2026-XXX). Ne le modifiez pas. Utilisez une description factuelle et concise de l'objet.</t>
        </is>
      </c>
    </row>
    <row r="6" ht="32" customHeight="1">
      <c r="A6" s="2" t="n">
        <v>3</v>
      </c>
      <c r="B6" s="22" t="inlineStr">
        <is>
          <t>N'inscrivez aucune donnée sensible (contenu de messages, données de santé, codes) dans les commentaires, conformément au RGPD et aux recommandations de la CNIL.</t>
        </is>
      </c>
    </row>
    <row r="7" ht="32" customHeight="1">
      <c r="A7" s="9" t="n">
        <v>4</v>
      </c>
      <c r="B7" s="23" t="inlineStr">
        <is>
          <t>Mettez à jour le statut (En attente, Réclamé, Restitué, Transmis aux autorités, Détruit) ainsi que la date de restitution ou de transfert dès qu'une action est réalisée.</t>
        </is>
      </c>
    </row>
    <row r="8" ht="32" customHeight="1">
      <c r="A8" s="2" t="n">
        <v>5</v>
      </c>
      <c r="B8" s="22" t="inlineStr">
        <is>
          <t>Vérifiez régulièrement la colonne « Alerte conservation » : un objet « À traiter » a dépassé son délai de conservation et doit faire l'objet d'une décision.</t>
        </is>
      </c>
    </row>
    <row r="9" ht="32" customHeight="1">
      <c r="A9" s="9" t="n">
        <v>6</v>
      </c>
      <c r="B9" s="23" t="inlineStr">
        <is>
          <t>Adaptez les délais de conservation (feuille « Référentiels ») aux procédures internes et aux consignes de votre établissement.</t>
        </is>
      </c>
    </row>
    <row r="10" ht="32" customHeight="1">
      <c r="A10" s="2" t="n">
        <v>7</v>
      </c>
      <c r="B10" s="22" t="inlineStr">
        <is>
          <t>La feuille « Tableau de bord » se met à jour automatiquement : indicateurs clés, synthèse par catégorie et par statut, graphiques.</t>
        </is>
      </c>
    </row>
    <row r="11" ht="32" customHeight="1">
      <c r="A11" s="9" t="n">
        <v>8</v>
      </c>
      <c r="B11" s="23" t="inlineStr">
        <is>
          <t>Les listes déroulantes (catégorie, statut, ville, Oui/Non) proviennent de la feuille « Référentiels » : modifiez-les là-bas si nécessaire.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2026-07-30T13:47:55Z</dcterms:created>
  <dcterms:modified xmlns:dcterms="http://purl.org/dc/terms/" xmlns:xsi="http://www.w3.org/2001/XMLSchema-instance" xsi:type="dcterms:W3CDTF">2026-07-30T13:47:55Z</dcterms:modified>
</cp:coreProperties>
</file>