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mandes d'acompte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,00 €"/>
    <numFmt numFmtId="166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pivotButton="0" quotePrefix="0" xfId="0"/>
    <xf numFmtId="165" fontId="3" fillId="4" borderId="1" pivotButton="0" quotePrefix="0" xfId="0"/>
    <xf numFmtId="165" fontId="3" fillId="3" borderId="1" pivotButton="0" quotePrefix="0" xfId="0"/>
    <xf numFmtId="166" fontId="3" fillId="4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5" borderId="1" pivotButton="0" quotePrefix="0" xfId="0"/>
    <xf numFmtId="164" fontId="3" fillId="5" borderId="1" pivotButton="0" quotePrefix="0" xfId="0"/>
    <xf numFmtId="165" fontId="3" fillId="5" borderId="1" pivotButton="0" quotePrefix="0" xfId="0"/>
    <xf numFmtId="166" fontId="3" fillId="5" borderId="1" pivotButton="0" quotePrefix="0" xfId="0"/>
    <xf numFmtId="0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4" fillId="6" borderId="1" pivotButton="0" quotePrefix="0" xfId="0"/>
    <xf numFmtId="165" fontId="5" fillId="6" borderId="1" pivotButton="0" quotePrefix="0" xfId="0"/>
    <xf numFmtId="166" fontId="5" fillId="6" borderId="1" pivotButton="0" quotePrefix="0" xfId="0"/>
    <xf numFmtId="0" fontId="4" fillId="0" borderId="0" pivotButton="0" quotePrefix="0" xfId="0"/>
    <xf numFmtId="0" fontId="2" fillId="6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66" fontId="4" fillId="0" borderId="1" applyAlignment="1" pivotButton="0" quotePrefix="0" xfId="0">
      <alignment horizontal="center" vertical="center"/>
    </xf>
    <xf numFmtId="0" fontId="2" fillId="6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4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demandes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bord'!C11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bord'!$B$12:$B$15</f>
            </numRef>
          </cat>
          <val>
            <numRef>
              <f>'Tableau de bord'!$C$12:$C$15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total demandé par service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bord'!$B$19:$B$24</f>
            </numRef>
          </cat>
          <val>
            <numRef>
              <f>'Tableau de bord'!$C$19:$C$24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Service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18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14" customWidth="1" min="4" max="4"/>
    <col width="20" customWidth="1" min="5" max="5"/>
    <col width="24" customWidth="1" min="6" max="6"/>
    <col width="12" customWidth="1" min="7" max="7"/>
    <col width="13" customWidth="1" min="8" max="8"/>
    <col width="16" customWidth="1" min="9" max="9"/>
    <col width="18" customWidth="1" min="10" max="10"/>
    <col width="16" customWidth="1" min="11" max="11"/>
  </cols>
  <sheetData>
    <row r="1" ht="28" customHeight="1">
      <c r="A1" s="1" t="inlineStr">
        <is>
          <t>SUIVI DES DEMANDES D'ACOMPTE SUR SALAIRE</t>
        </is>
      </c>
    </row>
    <row r="2">
      <c r="A2" s="2" t="inlineStr">
        <is>
          <t>N° Demande</t>
        </is>
      </c>
      <c r="B2" s="2" t="inlineStr">
        <is>
          <t>Nom salarié</t>
        </is>
      </c>
      <c r="C2" s="2" t="inlineStr">
        <is>
          <t>Service</t>
        </is>
      </c>
      <c r="D2" s="2" t="inlineStr">
        <is>
          <t>Date demande</t>
        </is>
      </c>
      <c r="E2" s="2" t="inlineStr">
        <is>
          <t>Salaire mensuel net (€)</t>
        </is>
      </c>
      <c r="F2" s="2" t="inlineStr">
        <is>
          <t>Montant acompte demandé (€)</t>
        </is>
      </c>
      <c r="G2" s="2" t="inlineStr">
        <is>
          <t>% du salaire</t>
        </is>
      </c>
      <c r="H2" s="2" t="inlineStr">
        <is>
          <t>Statut</t>
        </is>
      </c>
      <c r="I2" s="2" t="inlineStr">
        <is>
          <t>Date de versement</t>
        </is>
      </c>
      <c r="J2" s="2" t="inlineStr">
        <is>
          <t>Plafond autorisé 30% (€)</t>
        </is>
      </c>
      <c r="K2" s="2" t="inlineStr">
        <is>
          <t>Dépassement plafond</t>
        </is>
      </c>
    </row>
    <row r="3">
      <c r="A3" s="3" t="inlineStr">
        <is>
          <t>D-001</t>
        </is>
      </c>
      <c r="B3" s="3" t="inlineStr">
        <is>
          <t>Marie Dubois</t>
        </is>
      </c>
      <c r="C3" s="3" t="inlineStr">
        <is>
          <t>Comptabilité</t>
        </is>
      </c>
      <c r="D3" s="4" t="inlineStr">
        <is>
          <t>03/01/2026</t>
        </is>
      </c>
      <c r="E3" s="5" t="n">
        <v>2400</v>
      </c>
      <c r="F3" s="6" t="n">
        <v>500</v>
      </c>
      <c r="G3" s="7">
        <f>IFERROR(F3/E3,0)</f>
        <v/>
      </c>
      <c r="H3" s="8" t="inlineStr">
        <is>
          <t>Versé</t>
        </is>
      </c>
      <c r="I3" s="9" t="inlineStr">
        <is>
          <t>05/01/2026</t>
        </is>
      </c>
      <c r="J3" s="5">
        <f>E3*0.3</f>
        <v/>
      </c>
      <c r="K3" s="8">
        <f>IF(F3&gt;J3,"Oui","Non")</f>
        <v/>
      </c>
    </row>
    <row r="4">
      <c r="A4" s="10" t="inlineStr">
        <is>
          <t>D-002</t>
        </is>
      </c>
      <c r="B4" s="10" t="inlineStr">
        <is>
          <t>Julien Marchand</t>
        </is>
      </c>
      <c r="C4" s="10" t="inlineStr">
        <is>
          <t>Production</t>
        </is>
      </c>
      <c r="D4" s="11" t="inlineStr">
        <is>
          <t>07/01/2026</t>
        </is>
      </c>
      <c r="E4" s="12" t="n">
        <v>1950</v>
      </c>
      <c r="F4" s="6" t="n">
        <v>700</v>
      </c>
      <c r="G4" s="13">
        <f>IFERROR(F4/E4,0)</f>
        <v/>
      </c>
      <c r="H4" s="14" t="inlineStr">
        <is>
          <t>Validé</t>
        </is>
      </c>
      <c r="I4" s="14" t="n"/>
      <c r="J4" s="12">
        <f>E4*0.3</f>
        <v/>
      </c>
      <c r="K4" s="14">
        <f>IF(F4&gt;J4,"Oui","Non")</f>
        <v/>
      </c>
    </row>
    <row r="5">
      <c r="A5" s="3" t="inlineStr">
        <is>
          <t>D-003</t>
        </is>
      </c>
      <c r="B5" s="3" t="inlineStr">
        <is>
          <t>Sophie Lefevre</t>
        </is>
      </c>
      <c r="C5" s="3" t="inlineStr">
        <is>
          <t>Ressources Humaines</t>
        </is>
      </c>
      <c r="D5" s="4" t="inlineStr">
        <is>
          <t>10/01/2026</t>
        </is>
      </c>
      <c r="E5" s="5" t="n">
        <v>2800</v>
      </c>
      <c r="F5" s="6" t="n">
        <v>900</v>
      </c>
      <c r="G5" s="7">
        <f>IFERROR(F5/E5,0)</f>
        <v/>
      </c>
      <c r="H5" s="8" t="inlineStr">
        <is>
          <t>En attente</t>
        </is>
      </c>
      <c r="I5" s="8" t="n"/>
      <c r="J5" s="5">
        <f>E5*0.3</f>
        <v/>
      </c>
      <c r="K5" s="8">
        <f>IF(F5&gt;J5,"Oui","Non")</f>
        <v/>
      </c>
    </row>
    <row r="6">
      <c r="A6" s="10" t="inlineStr">
        <is>
          <t>D-004</t>
        </is>
      </c>
      <c r="B6" s="10" t="inlineStr">
        <is>
          <t>Thomas Girard</t>
        </is>
      </c>
      <c r="C6" s="10" t="inlineStr">
        <is>
          <t>Logistique</t>
        </is>
      </c>
      <c r="D6" s="11" t="inlineStr">
        <is>
          <t>15/01/2026</t>
        </is>
      </c>
      <c r="E6" s="12" t="n">
        <v>2100</v>
      </c>
      <c r="F6" s="6" t="n">
        <v>300</v>
      </c>
      <c r="G6" s="13">
        <f>IFERROR(F6/E6,0)</f>
        <v/>
      </c>
      <c r="H6" s="14" t="inlineStr">
        <is>
          <t>Versé</t>
        </is>
      </c>
      <c r="I6" s="15" t="inlineStr">
        <is>
          <t>17/01/2026</t>
        </is>
      </c>
      <c r="J6" s="12">
        <f>E6*0.3</f>
        <v/>
      </c>
      <c r="K6" s="14">
        <f>IF(F6&gt;J6,"Oui","Non")</f>
        <v/>
      </c>
    </row>
    <row r="7">
      <c r="A7" s="3" t="inlineStr">
        <is>
          <t>D-005</t>
        </is>
      </c>
      <c r="B7" s="3" t="inlineStr">
        <is>
          <t>Camille Rousseau</t>
        </is>
      </c>
      <c r="C7" s="3" t="inlineStr">
        <is>
          <t>Commercial</t>
        </is>
      </c>
      <c r="D7" s="4" t="inlineStr">
        <is>
          <t>18/01/2026</t>
        </is>
      </c>
      <c r="E7" s="5" t="n">
        <v>2600</v>
      </c>
      <c r="F7" s="6" t="n">
        <v>1200</v>
      </c>
      <c r="G7" s="7">
        <f>IFERROR(F7/E7,0)</f>
        <v/>
      </c>
      <c r="H7" s="8" t="inlineStr">
        <is>
          <t>Refusé</t>
        </is>
      </c>
      <c r="I7" s="8" t="n"/>
      <c r="J7" s="5">
        <f>E7*0.3</f>
        <v/>
      </c>
      <c r="K7" s="8">
        <f>IF(F7&gt;J7,"Oui","Non")</f>
        <v/>
      </c>
    </row>
    <row r="8">
      <c r="A8" s="10" t="inlineStr">
        <is>
          <t>D-006</t>
        </is>
      </c>
      <c r="B8" s="10" t="inlineStr">
        <is>
          <t>Nicolas Perrin</t>
        </is>
      </c>
      <c r="C8" s="10" t="inlineStr">
        <is>
          <t>Production</t>
        </is>
      </c>
      <c r="D8" s="11" t="inlineStr">
        <is>
          <t>22/01/2026</t>
        </is>
      </c>
      <c r="E8" s="12" t="n">
        <v>1850</v>
      </c>
      <c r="F8" s="6" t="n">
        <v>400</v>
      </c>
      <c r="G8" s="13">
        <f>IFERROR(F8/E8,0)</f>
        <v/>
      </c>
      <c r="H8" s="14" t="inlineStr">
        <is>
          <t>Versé</t>
        </is>
      </c>
      <c r="I8" s="15" t="inlineStr">
        <is>
          <t>24/01/2026</t>
        </is>
      </c>
      <c r="J8" s="12">
        <f>E8*0.3</f>
        <v/>
      </c>
      <c r="K8" s="14">
        <f>IF(F8&gt;J8,"Oui","Non")</f>
        <v/>
      </c>
    </row>
    <row r="9">
      <c r="A9" s="3" t="inlineStr">
        <is>
          <t>D-007</t>
        </is>
      </c>
      <c r="B9" s="3" t="inlineStr">
        <is>
          <t>Léa Fontaine</t>
        </is>
      </c>
      <c r="C9" s="3" t="inlineStr">
        <is>
          <t>Marketing</t>
        </is>
      </c>
      <c r="D9" s="4" t="inlineStr">
        <is>
          <t>25/01/2026</t>
        </is>
      </c>
      <c r="E9" s="5" t="n">
        <v>2300</v>
      </c>
      <c r="F9" s="6" t="n">
        <v>600</v>
      </c>
      <c r="G9" s="7">
        <f>IFERROR(F9/E9,0)</f>
        <v/>
      </c>
      <c r="H9" s="8" t="inlineStr">
        <is>
          <t>Validé</t>
        </is>
      </c>
      <c r="I9" s="8" t="n"/>
      <c r="J9" s="5">
        <f>E9*0.3</f>
        <v/>
      </c>
      <c r="K9" s="8">
        <f>IF(F9&gt;J9,"Oui","Non")</f>
        <v/>
      </c>
    </row>
    <row r="10">
      <c r="A10" s="10" t="inlineStr">
        <is>
          <t>D-008</t>
        </is>
      </c>
      <c r="B10" s="10" t="inlineStr">
        <is>
          <t>Antoine Bernard</t>
        </is>
      </c>
      <c r="C10" s="10" t="inlineStr">
        <is>
          <t>Comptabilité</t>
        </is>
      </c>
      <c r="D10" s="11" t="inlineStr">
        <is>
          <t>28/01/2026</t>
        </is>
      </c>
      <c r="E10" s="12" t="n">
        <v>2450</v>
      </c>
      <c r="F10" s="6" t="n">
        <v>550</v>
      </c>
      <c r="G10" s="13">
        <f>IFERROR(F10/E10,0)</f>
        <v/>
      </c>
      <c r="H10" s="14" t="inlineStr">
        <is>
          <t>En attente</t>
        </is>
      </c>
      <c r="I10" s="14" t="n"/>
      <c r="J10" s="12">
        <f>E10*0.3</f>
        <v/>
      </c>
      <c r="K10" s="14">
        <f>IF(F10&gt;J10,"Oui","Non")</f>
        <v/>
      </c>
    </row>
    <row r="11">
      <c r="A11" s="3" t="inlineStr">
        <is>
          <t>D-009</t>
        </is>
      </c>
      <c r="B11" s="3" t="inlineStr">
        <is>
          <t>Chloé Petit</t>
        </is>
      </c>
      <c r="C11" s="3" t="inlineStr">
        <is>
          <t>Ressources Humaines</t>
        </is>
      </c>
      <c r="D11" s="4" t="inlineStr">
        <is>
          <t>30/01/2026</t>
        </is>
      </c>
      <c r="E11" s="5" t="n">
        <v>2700</v>
      </c>
      <c r="F11" s="6" t="n">
        <v>800</v>
      </c>
      <c r="G11" s="7">
        <f>IFERROR(F11/E11,0)</f>
        <v/>
      </c>
      <c r="H11" s="8" t="inlineStr">
        <is>
          <t>Versé</t>
        </is>
      </c>
      <c r="I11" s="9" t="inlineStr">
        <is>
          <t>01/02/2026</t>
        </is>
      </c>
      <c r="J11" s="5">
        <f>E11*0.3</f>
        <v/>
      </c>
      <c r="K11" s="8">
        <f>IF(F11&gt;J11,"Oui","Non")</f>
        <v/>
      </c>
    </row>
    <row r="12">
      <c r="A12" s="10" t="inlineStr">
        <is>
          <t>D-010</t>
        </is>
      </c>
      <c r="B12" s="10" t="inlineStr">
        <is>
          <t>Maxime Roy</t>
        </is>
      </c>
      <c r="C12" s="10" t="inlineStr">
        <is>
          <t>Logistique</t>
        </is>
      </c>
      <c r="D12" s="11" t="inlineStr">
        <is>
          <t>02/02/2026</t>
        </is>
      </c>
      <c r="E12" s="12" t="n">
        <v>2000</v>
      </c>
      <c r="F12" s="6" t="n">
        <v>900</v>
      </c>
      <c r="G12" s="13">
        <f>IFERROR(F12/E12,0)</f>
        <v/>
      </c>
      <c r="H12" s="14" t="inlineStr">
        <is>
          <t>Refusé</t>
        </is>
      </c>
      <c r="I12" s="14" t="n"/>
      <c r="J12" s="12">
        <f>E12*0.3</f>
        <v/>
      </c>
      <c r="K12" s="14">
        <f>IF(F12&gt;J12,"Oui","Non")</f>
        <v/>
      </c>
    </row>
    <row r="14">
      <c r="B14" s="16" t="inlineStr">
        <is>
          <t>TOTAUX / MOYENNES</t>
        </is>
      </c>
      <c r="E14" s="17">
        <f>SUM(E3:E12)</f>
        <v/>
      </c>
      <c r="F14" s="17">
        <f>SUM(F3:F12)</f>
        <v/>
      </c>
      <c r="G14" s="18">
        <f>IFERROR(AVERAGE(G3:G12),0)</f>
        <v/>
      </c>
    </row>
    <row r="16">
      <c r="B16" s="19" t="inlineStr">
        <is>
          <t>Répartition par statut</t>
        </is>
      </c>
    </row>
    <row r="17">
      <c r="B17" s="20" t="inlineStr">
        <is>
          <t>Statut</t>
        </is>
      </c>
      <c r="C17" s="20" t="inlineStr">
        <is>
          <t>Nombre</t>
        </is>
      </c>
      <c r="D17" s="20" t="inlineStr">
        <is>
          <t>Montant total (€)</t>
        </is>
      </c>
    </row>
    <row r="18">
      <c r="B18" s="3" t="inlineStr">
        <is>
          <t>En attente</t>
        </is>
      </c>
      <c r="C18" s="8">
        <f>COUNTIF(H3:H12,B18)</f>
        <v/>
      </c>
      <c r="D18" s="5">
        <f>SUMIF(H3:H12,B18,F3:F12)</f>
        <v/>
      </c>
    </row>
    <row r="19">
      <c r="B19" s="10" t="inlineStr">
        <is>
          <t>Validé</t>
        </is>
      </c>
      <c r="C19" s="14">
        <f>COUNTIF(H3:H12,B19)</f>
        <v/>
      </c>
      <c r="D19" s="12">
        <f>SUMIF(H3:H12,B19,F3:F12)</f>
        <v/>
      </c>
    </row>
    <row r="20">
      <c r="B20" s="3" t="inlineStr">
        <is>
          <t>Refusé</t>
        </is>
      </c>
      <c r="C20" s="8">
        <f>COUNTIF(H3:H12,B20)</f>
        <v/>
      </c>
      <c r="D20" s="5">
        <f>SUMIF(H3:H12,B20,F3:F12)</f>
        <v/>
      </c>
    </row>
    <row r="21">
      <c r="B21" s="10" t="inlineStr">
        <is>
          <t>Versé</t>
        </is>
      </c>
      <c r="C21" s="14">
        <f>COUNTIF(H3:H12,B21)</f>
        <v/>
      </c>
      <c r="D21" s="12">
        <f>SUMIF(H3:H12,B21,F3:F12)</f>
        <v/>
      </c>
    </row>
  </sheetData>
  <mergeCells count="1">
    <mergeCell ref="A1:K1"/>
  </mergeCells>
  <conditionalFormatting sqref="H3:H12">
    <cfRule type="expression" priority="1" dxfId="0" stopIfTrue="1">
      <formula>H3="Refusé"</formula>
    </cfRule>
    <cfRule type="expression" priority="2" dxfId="1" stopIfTrue="1">
      <formula>H3="Versé"</formula>
    </cfRule>
    <cfRule type="expression" priority="3" dxfId="2" stopIfTrue="1">
      <formula>H3="En attente"</formula>
    </cfRule>
  </conditionalFormatting>
  <conditionalFormatting sqref="K3:K12">
    <cfRule type="expression" priority="4" dxfId="0" stopIfTrue="1">
      <formula>K3="Oui"</formula>
    </cfRule>
  </conditionalFormatting>
  <dataValidations count="1">
    <dataValidation sqref="H3:H12" showErrorMessage="1" showInputMessage="1" allowBlank="1" type="list">
      <formula1>"En attente,Validé,Refusé,Versé"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4" customWidth="1" min="3" max="3"/>
    <col width="20" customWidth="1" min="4" max="4"/>
    <col width="4" customWidth="1" min="5" max="5"/>
    <col width="20" customWidth="1" min="6" max="6"/>
  </cols>
  <sheetData>
    <row r="1" ht="28" customHeight="1">
      <c r="A1" s="1" t="inlineStr">
        <is>
          <t>TABLEAU DE BORD - ACOMPTES SUR SALAIRE</t>
        </is>
      </c>
    </row>
    <row r="3">
      <c r="B3" s="21" t="inlineStr">
        <is>
          <t>Nombre total de demandes</t>
        </is>
      </c>
      <c r="D3" s="22">
        <f>COUNTA('Demandes d'acompte'!A3:A12)</f>
        <v/>
      </c>
    </row>
    <row r="4">
      <c r="B4" s="21" t="inlineStr">
        <is>
          <t>Montant total demandé (€)</t>
        </is>
      </c>
      <c r="D4" s="23">
        <f>SUM('Demandes d'acompte'!F3:F12)</f>
        <v/>
      </c>
    </row>
    <row r="5">
      <c r="B5" s="21" t="inlineStr">
        <is>
          <t>Montant moyen par demande (€)</t>
        </is>
      </c>
      <c r="D5" s="23">
        <f>IFERROR(AVERAGE('Demandes d'acompte'!F3:F12),0)</f>
        <v/>
      </c>
    </row>
    <row r="6">
      <c r="B6" s="21" t="inlineStr">
        <is>
          <t>% moyen du salaire demandé</t>
        </is>
      </c>
      <c r="D6" s="24">
        <f>IFERROR(AVERAGE('Demandes d'acompte'!G3:G12),0)</f>
        <v/>
      </c>
    </row>
    <row r="7">
      <c r="B7" s="21" t="inlineStr">
        <is>
          <t>Nombre de demandes refusées</t>
        </is>
      </c>
      <c r="D7" s="22">
        <f>COUNTIF('Demandes d'acompte'!H3:H12,"Refusé")</f>
        <v/>
      </c>
    </row>
    <row r="8">
      <c r="B8" s="21" t="inlineStr">
        <is>
          <t>Nombre de demandes versées</t>
        </is>
      </c>
      <c r="D8" s="22">
        <f>COUNTIF('Demandes d'acompte'!H3:H12,"Versé")</f>
        <v/>
      </c>
    </row>
    <row r="11">
      <c r="B11" s="25" t="inlineStr">
        <is>
          <t>Statut</t>
        </is>
      </c>
      <c r="C11" s="25" t="inlineStr">
        <is>
          <t>Nombre</t>
        </is>
      </c>
    </row>
    <row r="12">
      <c r="B12" s="26" t="inlineStr">
        <is>
          <t>En attente</t>
        </is>
      </c>
      <c r="C12" s="26">
        <f>'Demandes d'acompte'!C18</f>
        <v/>
      </c>
    </row>
    <row r="13">
      <c r="B13" s="26" t="inlineStr">
        <is>
          <t>Validé</t>
        </is>
      </c>
      <c r="C13" s="26">
        <f>'Demandes d'acompte'!C19</f>
        <v/>
      </c>
    </row>
    <row r="14">
      <c r="B14" s="26" t="inlineStr">
        <is>
          <t>Refusé</t>
        </is>
      </c>
      <c r="C14" s="26">
        <f>'Demandes d'acompte'!C20</f>
        <v/>
      </c>
    </row>
    <row r="15">
      <c r="B15" s="26" t="inlineStr">
        <is>
          <t>Versé</t>
        </is>
      </c>
      <c r="C15" s="26">
        <f>'Demandes d'acompte'!C21</f>
        <v/>
      </c>
    </row>
    <row r="18">
      <c r="B18" s="25" t="inlineStr">
        <is>
          <t>Service</t>
        </is>
      </c>
      <c r="C18" s="25" t="inlineStr">
        <is>
          <t>Montant total (€)</t>
        </is>
      </c>
    </row>
    <row r="19">
      <c r="B19" s="26" t="inlineStr">
        <is>
          <t>Comptabilité</t>
        </is>
      </c>
      <c r="C19" s="27">
        <f>SUMIF('Demandes d'acompte'!C3:C12,B19,'Demandes d'acompte'!F3:F12)</f>
        <v/>
      </c>
    </row>
    <row r="20">
      <c r="B20" s="26" t="inlineStr">
        <is>
          <t>Production</t>
        </is>
      </c>
      <c r="C20" s="27">
        <f>SUMIF('Demandes d'acompte'!C3:C12,B20,'Demandes d'acompte'!F3:F12)</f>
        <v/>
      </c>
    </row>
    <row r="21">
      <c r="B21" s="26" t="inlineStr">
        <is>
          <t>Ressources Humaines</t>
        </is>
      </c>
      <c r="C21" s="27">
        <f>SUMIF('Demandes d'acompte'!C3:C12,B21,'Demandes d'acompte'!F3:F12)</f>
        <v/>
      </c>
    </row>
    <row r="22">
      <c r="B22" s="26" t="inlineStr">
        <is>
          <t>Logistique</t>
        </is>
      </c>
      <c r="C22" s="27">
        <f>SUMIF('Demandes d'acompte'!C3:C12,B22,'Demandes d'acompte'!F3:F12)</f>
        <v/>
      </c>
    </row>
    <row r="23">
      <c r="B23" s="26" t="inlineStr">
        <is>
          <t>Commercial</t>
        </is>
      </c>
      <c r="C23" s="27">
        <f>SUMIF('Demandes d'acompte'!C3:C12,B23,'Demandes d'acompte'!F3:F12)</f>
        <v/>
      </c>
    </row>
    <row r="24">
      <c r="B24" s="26" t="inlineStr">
        <is>
          <t>Marketing</t>
        </is>
      </c>
      <c r="C24" s="27">
        <f>SUMIF('Demandes d'acompte'!C3:C12,B24,'Demandes d'acompte'!F3:F12)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" t="inlineStr">
        <is>
          <t>MODE D'EMPLOI</t>
        </is>
      </c>
    </row>
    <row r="3" ht="45" customHeight="1">
      <c r="A3" s="28" t="inlineStr">
        <is>
          <t>Objectif du fichier</t>
        </is>
      </c>
      <c r="B3" s="29" t="inlineStr">
        <is>
          <t>Ce classeur permet de suivre les demandes d'acompte sur salaire des collaborateurs : enregistrement, validation, plafond légal (30% du salaire net), statut et versement.</t>
        </is>
      </c>
    </row>
    <row r="4" ht="45" customHeight="1">
      <c r="A4" s="28" t="inlineStr">
        <is>
          <t>Feuille 'Demandes d'acompte'</t>
        </is>
      </c>
      <c r="B4" s="29" t="inlineStr">
        <is>
          <t>Contient la liste des demandes. Saisir les données dans les cellules jaunes (colonne 'Montant acompte demandé'). Les colonnes % du salaire, Plafond autorisé et Dépassement plafond sont calculées automatiquement.</t>
        </is>
      </c>
    </row>
    <row r="5" ht="45" customHeight="1">
      <c r="A5" s="28" t="inlineStr">
        <is>
          <t>Colonne Statut</t>
        </is>
      </c>
      <c r="B5" s="29" t="inlineStr">
        <is>
          <t>Choisir une valeur dans la liste déroulante : En attente, Validé, Refusé, Versé. Une mise en forme conditionnelle colore automatiquement la cellule selon le statut.</t>
        </is>
      </c>
    </row>
    <row r="6" ht="45" customHeight="1">
      <c r="A6" s="28" t="inlineStr">
        <is>
          <t>Colonne Dépassement plafond</t>
        </is>
      </c>
      <c r="B6" s="29" t="inlineStr">
        <is>
          <t>Indique 'Oui' si le montant demandé dépasse 30% du salaire mensuel net (plafond légal usuel), sinon 'Non'.</t>
        </is>
      </c>
    </row>
    <row r="7" ht="45" customHeight="1">
      <c r="A7" s="28" t="inlineStr">
        <is>
          <t>Tableau récapitulatif</t>
        </is>
      </c>
      <c r="B7" s="29" t="inlineStr">
        <is>
          <t>En bas de la feuille 'Demandes d'acompte', un tableau donne le nombre et le montant total par statut.</t>
        </is>
      </c>
    </row>
    <row r="8" ht="45" customHeight="1">
      <c r="A8" s="28" t="inlineStr">
        <is>
          <t>Feuille 'Tableau de bord'</t>
        </is>
      </c>
      <c r="B8" s="29" t="inlineStr">
        <is>
          <t>Affiche les indicateurs clés (nombre de demandes, montants, moyennes) ainsi que deux graphiques : répartition des demandes par statut (camembert) et montant total demandé par service (histogramme).</t>
        </is>
      </c>
    </row>
    <row r="9" ht="45" customHeight="1">
      <c r="A9" s="28" t="inlineStr">
        <is>
          <t>Mise à jour</t>
        </is>
      </c>
      <c r="B9" s="29" t="inlineStr">
        <is>
          <t>Ajouter une nouvelle ligne dans la feuille 'Demandes d'acompte' en respectant le format existant. Les totaux et graphiques se mettent à jour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2026-07-21T18:18:27Z</dcterms:created>
  <dcterms:modified xmlns:dcterms="http://purl.org/dc/terms/" xmlns:xsi="http://www.w3.org/2001/XMLSchema-instance" xsi:type="dcterms:W3CDTF">2026-07-21T18:18:27Z</dcterms:modified>
</cp:coreProperties>
</file>