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ivi Cartes" sheetId="1" state="visible" r:id="rId1"/>
    <sheet xmlns:r="http://schemas.openxmlformats.org/officeDocument/2006/relationships" name="Référentiel"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3">
    <numFmt numFmtId="164" formatCode="yyyy-mm-dd h:mm:ss"/>
    <numFmt numFmtId="165" formatCode="DD/MM/YYYY"/>
    <numFmt numFmtId="166" formatCode="# ##0,00 €"/>
  </numFmts>
  <fonts count="6">
    <font>
      <name val="Calibri"/>
      <family val="2"/>
      <color theme="1"/>
      <sz val="11"/>
      <scheme val="minor"/>
    </font>
    <font>
      <b val="1"/>
      <color rgb="000F766E"/>
      <sz val="16"/>
    </font>
    <font>
      <b val="1"/>
      <color rgb="00FFFFFF"/>
      <sz val="11"/>
    </font>
    <font>
      <b val="1"/>
    </font>
    <font>
      <b val="1"/>
      <color rgb="00FFFFFF"/>
    </font>
    <font>
      <b val="1"/>
      <color rgb="00FFFFFF"/>
      <sz val="10"/>
    </font>
  </fonts>
  <fills count="7">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0">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0" fillId="4" borderId="1" applyAlignment="1" pivotButton="0" quotePrefix="0" xfId="0">
      <alignment horizontal="center" vertical="center"/>
    </xf>
    <xf numFmtId="0" fontId="0" fillId="4" borderId="1" pivotButton="0" quotePrefix="0" xfId="0"/>
    <xf numFmtId="165" fontId="0" fillId="4" borderId="1" applyAlignment="1" pivotButton="0" quotePrefix="0" xfId="0">
      <alignment horizontal="center" vertical="center"/>
    </xf>
    <xf numFmtId="165" fontId="0" fillId="3" borderId="1" applyAlignment="1" pivotButton="0" quotePrefix="0" xfId="0">
      <alignment horizontal="center" vertical="center"/>
    </xf>
    <xf numFmtId="1" fontId="0" fillId="4" borderId="1" applyAlignment="1" pivotButton="0" quotePrefix="0" xfId="0">
      <alignment horizontal="center" vertical="center"/>
    </xf>
    <xf numFmtId="166" fontId="0" fillId="4" borderId="1" pivotButton="0" quotePrefix="0" xfId="0"/>
    <xf numFmtId="0" fontId="0" fillId="5" borderId="1" applyAlignment="1" pivotButton="0" quotePrefix="0" xfId="0">
      <alignment horizontal="center" vertical="center"/>
    </xf>
    <xf numFmtId="0" fontId="0" fillId="5" borderId="1" pivotButton="0" quotePrefix="0" xfId="0"/>
    <xf numFmtId="165" fontId="0" fillId="5" borderId="1" applyAlignment="1" pivotButton="0" quotePrefix="0" xfId="0">
      <alignment horizontal="center" vertical="center"/>
    </xf>
    <xf numFmtId="1" fontId="0" fillId="5" borderId="1" applyAlignment="1" pivotButton="0" quotePrefix="0" xfId="0">
      <alignment horizontal="center" vertical="center"/>
    </xf>
    <xf numFmtId="166" fontId="0" fillId="5" borderId="1" pivotButton="0" quotePrefix="0" xfId="0"/>
    <xf numFmtId="0" fontId="3" fillId="6" borderId="1" applyAlignment="1" pivotButton="0" quotePrefix="0" xfId="0">
      <alignment horizontal="center" vertical="center"/>
    </xf>
    <xf numFmtId="0" fontId="3" fillId="6" borderId="1" pivotButton="0" quotePrefix="0" xfId="0"/>
    <xf numFmtId="166" fontId="4" fillId="6" borderId="1" pivotButton="0" quotePrefix="0" xfId="0"/>
    <xf numFmtId="166" fontId="0" fillId="4" borderId="1" applyAlignment="1" pivotButton="0" quotePrefix="0" xfId="0">
      <alignment horizontal="center" vertical="center"/>
    </xf>
    <xf numFmtId="166" fontId="0" fillId="5" borderId="1" applyAlignment="1" pivotButton="0" quotePrefix="0" xfId="0">
      <alignment horizontal="center" vertical="center"/>
    </xf>
    <xf numFmtId="0" fontId="5" fillId="6" borderId="0" applyAlignment="1" pivotButton="0" quotePrefix="0" xfId="0">
      <alignment horizontal="center" vertical="center"/>
    </xf>
    <xf numFmtId="0" fontId="3" fillId="4" borderId="1" pivotButton="0" quotePrefix="0" xfId="0"/>
    <xf numFmtId="1" fontId="0" fillId="3" borderId="1" applyAlignment="1" pivotButton="0" quotePrefix="0" xfId="0">
      <alignment horizontal="center" vertical="center"/>
    </xf>
    <xf numFmtId="0" fontId="3" fillId="5" borderId="1" pivotButton="0" quotePrefix="0" xfId="0"/>
    <xf numFmtId="166" fontId="0" fillId="3" borderId="1" applyAlignment="1" pivotButton="0" quotePrefix="0" xfId="0">
      <alignment horizontal="center" vertical="center"/>
    </xf>
    <xf numFmtId="9" fontId="0" fillId="3" borderId="1" applyAlignment="1" pivotButton="0" quotePrefix="0" xfId="0">
      <alignment horizontal="center" vertical="center"/>
    </xf>
    <xf numFmtId="0" fontId="5" fillId="6" borderId="1" applyAlignment="1" pivotButton="0" quotePrefix="0" xfId="0">
      <alignment horizontal="center" vertical="center"/>
    </xf>
    <xf numFmtId="0" fontId="3" fillId="4" borderId="1" applyAlignment="1" pivotButton="0" quotePrefix="0" xfId="0">
      <alignment vertical="top"/>
    </xf>
    <xf numFmtId="0" fontId="0" fillId="4" borderId="1" applyAlignment="1" pivotButton="0" quotePrefix="0" xfId="0">
      <alignment horizontal="left" vertical="top" wrapText="1"/>
    </xf>
    <xf numFmtId="0" fontId="3" fillId="5" borderId="1" applyAlignment="1" pivotButton="0" quotePrefix="0" xfId="0">
      <alignment vertical="top"/>
    </xf>
    <xf numFmtId="0" fontId="0" fillId="5" borderId="1" applyAlignment="1" pivotButton="0" quotePrefix="0" xfId="0">
      <alignment horizontal="left" vertical="top" wrapText="1"/>
    </xf>
  </cellXfs>
  <cellStyles count="1">
    <cellStyle name="Normal" xfId="0" builtinId="0" hidden="0"/>
  </cellStyles>
  <dxfs count="4">
    <dxf>
      <font>
        <b val="1"/>
        <color rgb="00DC2626"/>
      </font>
      <fill>
        <patternFill patternType="solid">
          <fgColor rgb="00FEE2E2"/>
          <bgColor rgb="00FEE2E2"/>
        </patternFill>
      </fill>
    </dxf>
    <dxf>
      <font>
        <b val="1"/>
        <color rgb="00D97706"/>
      </font>
      <fill>
        <patternFill patternType="solid">
          <fgColor rgb="00FEF3C7"/>
          <bgColor rgb="00FEF3C7"/>
        </patternFill>
      </fill>
    </dxf>
    <dxf>
      <font>
        <b val="1"/>
        <color rgb="0022C55E"/>
      </font>
      <fill>
        <patternFill patternType="solid">
          <fgColor rgb="00DCFCE7"/>
          <bgColor rgb="00DCFCE7"/>
        </patternFill>
      </fill>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Répartition des cartes par statut</a:t>
            </a:r>
          </a:p>
        </rich>
      </tx>
    </title>
    <plotArea>
      <pieChart>
        <varyColors val="1"/>
        <ser>
          <idx val="0"/>
          <order val="0"/>
          <tx>
            <strRef>
              <f>'Tableau de bord'!C13</f>
            </strRef>
          </tx>
          <spPr>
            <a:solidFill xmlns:a="http://schemas.openxmlformats.org/drawingml/2006/main">
              <a:srgbClr val="0F766E"/>
            </a:solidFill>
            <a:ln xmlns:a="http://schemas.openxmlformats.org/drawingml/2006/main">
              <a:prstDash val="solid"/>
            </a:ln>
          </spPr>
          <cat>
            <numRef>
              <f>'Tableau de bord'!$B$14:$B$17</f>
            </numRef>
          </cat>
          <val>
            <numRef>
              <f>'Tableau de bord'!$C$14:$C$17</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Coût de renouvellement par salarié</a:t>
            </a:r>
          </a:p>
        </rich>
      </tx>
    </title>
    <plotArea>
      <barChart>
        <barDir val="col"/>
        <grouping val="clustered"/>
        <ser>
          <idx val="0"/>
          <order val="0"/>
          <tx>
            <strRef>
              <f>'Suivi Cartes'!L3</f>
            </strRef>
          </tx>
          <spPr>
            <a:solidFill xmlns:a="http://schemas.openxmlformats.org/drawingml/2006/main">
              <a:srgbClr val="14B8A6"/>
            </a:solidFill>
            <a:ln xmlns:a="http://schemas.openxmlformats.org/drawingml/2006/main">
              <a:prstDash val="solid"/>
            </a:ln>
          </spPr>
          <cat>
            <numRef>
              <f>'Suivi Cartes'!$B$4:$B$13</f>
            </numRef>
          </cat>
          <val>
            <numRef>
              <f>'Suivi Cartes'!$L$4:$L$13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Salarié</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Coût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2</row>
      <rowOff>0</rowOff>
    </from>
    <ext cx="360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19</row>
      <rowOff>0</rowOff>
    </from>
    <ext cx="576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4"/>
  <sheetViews>
    <sheetView workbookViewId="0">
      <pane xSplit="1" ySplit="3" topLeftCell="B4" activePane="bottomRight" state="frozen"/>
      <selection pane="topRight"/>
      <selection pane="bottomLeft"/>
      <selection pane="bottomRight" activeCell="A1" sqref="A1"/>
    </sheetView>
  </sheetViews>
  <sheetFormatPr baseColWidth="8" defaultRowHeight="15"/>
  <cols>
    <col width="6" customWidth="1" min="1" max="1"/>
    <col width="13" customWidth="1" min="2" max="2"/>
    <col width="12" customWidth="1" min="3" max="3"/>
    <col width="14" customWidth="1" min="4" max="4"/>
    <col width="32" customWidth="1" min="5" max="5"/>
    <col width="14" customWidth="1" min="6" max="6"/>
    <col width="16" customWidth="1" min="7" max="7"/>
    <col width="16" customWidth="1" min="8" max="8"/>
    <col width="12" customWidth="1" min="9" max="9"/>
    <col width="12" customWidth="1" min="10" max="10"/>
    <col width="14" customWidth="1" min="11" max="11"/>
    <col width="16" customWidth="1" min="12" max="12"/>
    <col width="24" customWidth="1" min="13" max="13"/>
  </cols>
  <sheetData>
    <row r="1" ht="28" customHeight="1">
      <c r="A1" s="1" t="inlineStr">
        <is>
          <t>SUIVI DU RENOUVELLEMENT DES CARTES PROFESSIONNELLES SALARIÉS - 2026</t>
        </is>
      </c>
    </row>
    <row r="3" ht="32" customHeight="1">
      <c r="A3" s="2" t="inlineStr">
        <is>
          <t>N°</t>
        </is>
      </c>
      <c r="B3" s="2" t="inlineStr">
        <is>
          <t>Nom</t>
        </is>
      </c>
      <c r="C3" s="2" t="inlineStr">
        <is>
          <t>Prénom</t>
        </is>
      </c>
      <c r="D3" s="2" t="inlineStr">
        <is>
          <t>Service</t>
        </is>
      </c>
      <c r="E3" s="2" t="inlineStr">
        <is>
          <t>Type de carte professionnelle</t>
        </is>
      </c>
      <c r="F3" s="2" t="inlineStr">
        <is>
          <t>N° de carte</t>
        </is>
      </c>
      <c r="G3" s="2" t="inlineStr">
        <is>
          <t>Date de délivrance</t>
        </is>
      </c>
      <c r="H3" s="2" t="inlineStr">
        <is>
          <t>Date d'expiration</t>
        </is>
      </c>
      <c r="I3" s="2" t="inlineStr">
        <is>
          <t>Jours restants</t>
        </is>
      </c>
      <c r="J3" s="2" t="inlineStr">
        <is>
          <t>Statut</t>
        </is>
      </c>
      <c r="K3" s="2" t="inlineStr">
        <is>
          <t>Responsable RH</t>
        </is>
      </c>
      <c r="L3" s="2" t="inlineStr">
        <is>
          <t>Coût renouvellement</t>
        </is>
      </c>
      <c r="M3" s="2" t="inlineStr">
        <is>
          <t>Alerte</t>
        </is>
      </c>
    </row>
    <row r="4">
      <c r="A4" s="3" t="n">
        <v>1</v>
      </c>
      <c r="B4" s="4" t="inlineStr">
        <is>
          <t>Dubois</t>
        </is>
      </c>
      <c r="C4" s="4" t="inlineStr">
        <is>
          <t>Marie</t>
        </is>
      </c>
      <c r="D4" s="4" t="inlineStr">
        <is>
          <t>Transport</t>
        </is>
      </c>
      <c r="E4" s="4" t="inlineStr">
        <is>
          <t>Carte pro Transport routier</t>
        </is>
      </c>
      <c r="F4" s="4" t="inlineStr">
        <is>
          <t>TR-2026-0451</t>
        </is>
      </c>
      <c r="G4" s="5" t="n">
        <v>46032</v>
      </c>
      <c r="H4" s="6" t="n">
        <v>46188</v>
      </c>
      <c r="I4" s="7">
        <f>H4-TODAY()</f>
        <v/>
      </c>
      <c r="J4" s="3">
        <f>IF(I4&lt;0,"Expirée",IF(I4&lt;=30,"Urgent",IF(I4&lt;=90,"À prévoir","Valide")))</f>
        <v/>
      </c>
      <c r="K4" s="4" t="inlineStr">
        <is>
          <t>Mercier</t>
        </is>
      </c>
      <c r="L4" s="8">
        <f>IFERROR(VLOOKUP(E4,Référentiel!$A$4:$D$11,3,FALSE),0)</f>
        <v/>
      </c>
      <c r="M4" s="3">
        <f>IF(I4&lt;=30,"Renouveler immédiatement",IF(I4&lt;=90,"Planifier renouvellement",""))</f>
        <v/>
      </c>
    </row>
    <row r="5">
      <c r="A5" s="9" t="n">
        <v>2</v>
      </c>
      <c r="B5" s="10" t="inlineStr">
        <is>
          <t>Martin</t>
        </is>
      </c>
      <c r="C5" s="10" t="inlineStr">
        <is>
          <t>Julien</t>
        </is>
      </c>
      <c r="D5" s="10" t="inlineStr">
        <is>
          <t>Sécurité</t>
        </is>
      </c>
      <c r="E5" s="10" t="inlineStr">
        <is>
          <t>Carte professionnelle Sécurité privée</t>
        </is>
      </c>
      <c r="F5" s="10" t="inlineStr">
        <is>
          <t>SP-2026-1122</t>
        </is>
      </c>
      <c r="G5" s="11" t="n">
        <v>46058</v>
      </c>
      <c r="H5" s="6" t="n">
        <v>46239</v>
      </c>
      <c r="I5" s="12">
        <f>H5-TODAY()</f>
        <v/>
      </c>
      <c r="J5" s="9">
        <f>IF(I5&lt;0,"Expirée",IF(I5&lt;=30,"Urgent",IF(I5&lt;=90,"À prévoir","Valide")))</f>
        <v/>
      </c>
      <c r="K5" s="10" t="inlineStr">
        <is>
          <t>Mercier</t>
        </is>
      </c>
      <c r="L5" s="13">
        <f>IFERROR(VLOOKUP(E5,Référentiel!$A$4:$D$11,3,FALSE),0)</f>
        <v/>
      </c>
      <c r="M5" s="9">
        <f>IF(I5&lt;=30,"Renouveler immédiatement",IF(I5&lt;=90,"Planifier renouvellement",""))</f>
        <v/>
      </c>
    </row>
    <row r="6">
      <c r="A6" s="3" t="n">
        <v>3</v>
      </c>
      <c r="B6" s="4" t="inlineStr">
        <is>
          <t>Bernard</t>
        </is>
      </c>
      <c r="C6" s="4" t="inlineStr">
        <is>
          <t>Sophie</t>
        </is>
      </c>
      <c r="D6" s="4" t="inlineStr">
        <is>
          <t>BTP</t>
        </is>
      </c>
      <c r="E6" s="4" t="inlineStr">
        <is>
          <t>Carte professionnelle BTP</t>
        </is>
      </c>
      <c r="F6" s="4" t="inlineStr">
        <is>
          <t>BTP-2026-0087</t>
        </is>
      </c>
      <c r="G6" s="5" t="n">
        <v>46034</v>
      </c>
      <c r="H6" s="6" t="n">
        <v>46264</v>
      </c>
      <c r="I6" s="7">
        <f>H6-TODAY()</f>
        <v/>
      </c>
      <c r="J6" s="3">
        <f>IF(I6&lt;0,"Expirée",IF(I6&lt;=30,"Urgent",IF(I6&lt;=90,"À prévoir","Valide")))</f>
        <v/>
      </c>
      <c r="K6" s="4" t="inlineStr">
        <is>
          <t>Lemoine</t>
        </is>
      </c>
      <c r="L6" s="8">
        <f>IFERROR(VLOOKUP(E6,Référentiel!$A$4:$D$11,3,FALSE),0)</f>
        <v/>
      </c>
      <c r="M6" s="3">
        <f>IF(I6&lt;=30,"Renouveler immédiatement",IF(I6&lt;=90,"Planifier renouvellement",""))</f>
        <v/>
      </c>
    </row>
    <row r="7">
      <c r="A7" s="9" t="n">
        <v>4</v>
      </c>
      <c r="B7" s="10" t="inlineStr">
        <is>
          <t>Leroy</t>
        </is>
      </c>
      <c r="C7" s="10" t="inlineStr">
        <is>
          <t>Thomas</t>
        </is>
      </c>
      <c r="D7" s="10" t="inlineStr">
        <is>
          <t>Maintenance</t>
        </is>
      </c>
      <c r="E7" s="10" t="inlineStr">
        <is>
          <t>Habilitation électrique</t>
        </is>
      </c>
      <c r="F7" s="10" t="inlineStr">
        <is>
          <t>HE-2026-0233</t>
        </is>
      </c>
      <c r="G7" s="11" t="n">
        <v>46073</v>
      </c>
      <c r="H7" s="6" t="n">
        <v>46305</v>
      </c>
      <c r="I7" s="12">
        <f>H7-TODAY()</f>
        <v/>
      </c>
      <c r="J7" s="9">
        <f>IF(I7&lt;0,"Expirée",IF(I7&lt;=30,"Urgent",IF(I7&lt;=90,"À prévoir","Valide")))</f>
        <v/>
      </c>
      <c r="K7" s="10" t="inlineStr">
        <is>
          <t>Lemoine</t>
        </is>
      </c>
      <c r="L7" s="13">
        <f>IFERROR(VLOOKUP(E7,Référentiel!$A$4:$D$11,3,FALSE),0)</f>
        <v/>
      </c>
      <c r="M7" s="9">
        <f>IF(I7&lt;=30,"Renouveler immédiatement",IF(I7&lt;=90,"Planifier renouvellement",""))</f>
        <v/>
      </c>
    </row>
    <row r="8">
      <c r="A8" s="3" t="n">
        <v>5</v>
      </c>
      <c r="B8" s="4" t="inlineStr">
        <is>
          <t>Petit</t>
        </is>
      </c>
      <c r="C8" s="4" t="inlineStr">
        <is>
          <t>Camille</t>
        </is>
      </c>
      <c r="D8" s="4" t="inlineStr">
        <is>
          <t>Logistique</t>
        </is>
      </c>
      <c r="E8" s="4" t="inlineStr">
        <is>
          <t>CACES R489</t>
        </is>
      </c>
      <c r="F8" s="4" t="inlineStr">
        <is>
          <t>CA-2026-0765</t>
        </is>
      </c>
      <c r="G8" s="5" t="n">
        <v>46082</v>
      </c>
      <c r="H8" s="6" t="n">
        <v>46402</v>
      </c>
      <c r="I8" s="7">
        <f>H8-TODAY()</f>
        <v/>
      </c>
      <c r="J8" s="3">
        <f>IF(I8&lt;0,"Expirée",IF(I8&lt;=30,"Urgent",IF(I8&lt;=90,"À prévoir","Valide")))</f>
        <v/>
      </c>
      <c r="K8" s="4" t="inlineStr">
        <is>
          <t>Mercier</t>
        </is>
      </c>
      <c r="L8" s="8">
        <f>IFERROR(VLOOKUP(E8,Référentiel!$A$4:$D$11,3,FALSE),0)</f>
        <v/>
      </c>
      <c r="M8" s="3">
        <f>IF(I8&lt;=30,"Renouveler immédiatement",IF(I8&lt;=90,"Planifier renouvellement",""))</f>
        <v/>
      </c>
    </row>
    <row r="9">
      <c r="A9" s="9" t="n">
        <v>6</v>
      </c>
      <c r="B9" s="10" t="inlineStr">
        <is>
          <t>Moreau</t>
        </is>
      </c>
      <c r="C9" s="10" t="inlineStr">
        <is>
          <t>Nicolas</t>
        </is>
      </c>
      <c r="D9" s="10" t="inlineStr">
        <is>
          <t>Immobilier</t>
        </is>
      </c>
      <c r="E9" s="10" t="inlineStr">
        <is>
          <t>Carte pro Agent immobilier</t>
        </is>
      </c>
      <c r="F9" s="10" t="inlineStr">
        <is>
          <t>AI-2026-0342</t>
        </is>
      </c>
      <c r="G9" s="11" t="n">
        <v>46037</v>
      </c>
      <c r="H9" s="6" t="n">
        <v>46466</v>
      </c>
      <c r="I9" s="12">
        <f>H9-TODAY()</f>
        <v/>
      </c>
      <c r="J9" s="9">
        <f>IF(I9&lt;0,"Expirée",IF(I9&lt;=30,"Urgent",IF(I9&lt;=90,"À prévoir","Valide")))</f>
        <v/>
      </c>
      <c r="K9" s="10" t="inlineStr">
        <is>
          <t>Fabre</t>
        </is>
      </c>
      <c r="L9" s="13">
        <f>IFERROR(VLOOKUP(E9,Référentiel!$A$4:$D$11,3,FALSE),0)</f>
        <v/>
      </c>
      <c r="M9" s="9">
        <f>IF(I9&lt;=30,"Renouveler immédiatement",IF(I9&lt;=90,"Planifier renouvellement",""))</f>
        <v/>
      </c>
    </row>
    <row r="10">
      <c r="A10" s="3" t="n">
        <v>7</v>
      </c>
      <c r="B10" s="4" t="inlineStr">
        <is>
          <t>Simon</t>
        </is>
      </c>
      <c r="C10" s="4" t="inlineStr">
        <is>
          <t>Léa</t>
        </is>
      </c>
      <c r="D10" s="4" t="inlineStr">
        <is>
          <t>Transport</t>
        </is>
      </c>
      <c r="E10" s="4" t="inlineStr">
        <is>
          <t>Carte pro VTC</t>
        </is>
      </c>
      <c r="F10" s="4" t="inlineStr">
        <is>
          <t>VTC-2026-0198</t>
        </is>
      </c>
      <c r="G10" s="5" t="n">
        <v>46040</v>
      </c>
      <c r="H10" s="6" t="n">
        <v>46204</v>
      </c>
      <c r="I10" s="7">
        <f>H10-TODAY()</f>
        <v/>
      </c>
      <c r="J10" s="3">
        <f>IF(I10&lt;0,"Expirée",IF(I10&lt;=30,"Urgent",IF(I10&lt;=90,"À prévoir","Valide")))</f>
        <v/>
      </c>
      <c r="K10" s="4" t="inlineStr">
        <is>
          <t>Mercier</t>
        </is>
      </c>
      <c r="L10" s="8">
        <f>IFERROR(VLOOKUP(E10,Référentiel!$A$4:$D$11,3,FALSE),0)</f>
        <v/>
      </c>
      <c r="M10" s="3">
        <f>IF(I10&lt;=30,"Renouveler immédiatement",IF(I10&lt;=90,"Planifier renouvellement",""))</f>
        <v/>
      </c>
    </row>
    <row r="11">
      <c r="A11" s="9" t="n">
        <v>8</v>
      </c>
      <c r="B11" s="10" t="inlineStr">
        <is>
          <t>Laurent</t>
        </is>
      </c>
      <c r="C11" s="10" t="inlineStr">
        <is>
          <t>Antoine</t>
        </is>
      </c>
      <c r="D11" s="10" t="inlineStr">
        <is>
          <t>Transport</t>
        </is>
      </c>
      <c r="E11" s="10" t="inlineStr">
        <is>
          <t>Carte pro Chauffeur taxi</t>
        </is>
      </c>
      <c r="F11" s="10" t="inlineStr">
        <is>
          <t>TX-2026-0512</t>
        </is>
      </c>
      <c r="G11" s="11" t="n">
        <v>46075</v>
      </c>
      <c r="H11" s="6" t="n">
        <v>46290</v>
      </c>
      <c r="I11" s="12">
        <f>H11-TODAY()</f>
        <v/>
      </c>
      <c r="J11" s="9">
        <f>IF(I11&lt;0,"Expirée",IF(I11&lt;=30,"Urgent",IF(I11&lt;=90,"À prévoir","Valide")))</f>
        <v/>
      </c>
      <c r="K11" s="10" t="inlineStr">
        <is>
          <t>Mercier</t>
        </is>
      </c>
      <c r="L11" s="13">
        <f>IFERROR(VLOOKUP(E11,Référentiel!$A$4:$D$11,3,FALSE),0)</f>
        <v/>
      </c>
      <c r="M11" s="9">
        <f>IF(I11&lt;=30,"Renouveler immédiatement",IF(I11&lt;=90,"Planifier renouvellement",""))</f>
        <v/>
      </c>
    </row>
    <row r="12">
      <c r="A12" s="3" t="n">
        <v>9</v>
      </c>
      <c r="B12" s="4" t="inlineStr">
        <is>
          <t>Michel</t>
        </is>
      </c>
      <c r="C12" s="4" t="inlineStr">
        <is>
          <t>Chloé</t>
        </is>
      </c>
      <c r="D12" s="4" t="inlineStr">
        <is>
          <t>Sécurité</t>
        </is>
      </c>
      <c r="E12" s="4" t="inlineStr">
        <is>
          <t>Carte professionnelle Sécurité privée</t>
        </is>
      </c>
      <c r="F12" s="4" t="inlineStr">
        <is>
          <t>SP-2026-1189</t>
        </is>
      </c>
      <c r="G12" s="5" t="n">
        <v>46086</v>
      </c>
      <c r="H12" s="6" t="n">
        <v>46368</v>
      </c>
      <c r="I12" s="7">
        <f>H12-TODAY()</f>
        <v/>
      </c>
      <c r="J12" s="3">
        <f>IF(I12&lt;0,"Expirée",IF(I12&lt;=30,"Urgent",IF(I12&lt;=90,"À prévoir","Valide")))</f>
        <v/>
      </c>
      <c r="K12" s="4" t="inlineStr">
        <is>
          <t>Lemoine</t>
        </is>
      </c>
      <c r="L12" s="8">
        <f>IFERROR(VLOOKUP(E12,Référentiel!$A$4:$D$11,3,FALSE),0)</f>
        <v/>
      </c>
      <c r="M12" s="3">
        <f>IF(I12&lt;=30,"Renouveler immédiatement",IF(I12&lt;=90,"Planifier renouvellement",""))</f>
        <v/>
      </c>
    </row>
    <row r="13">
      <c r="A13" s="9" t="n">
        <v>10</v>
      </c>
      <c r="B13" s="10" t="inlineStr">
        <is>
          <t>Garcia</t>
        </is>
      </c>
      <c r="C13" s="10" t="inlineStr">
        <is>
          <t>Maxime</t>
        </is>
      </c>
      <c r="D13" s="10" t="inlineStr">
        <is>
          <t>BTP</t>
        </is>
      </c>
      <c r="E13" s="10" t="inlineStr">
        <is>
          <t>Carte professionnelle BTP</t>
        </is>
      </c>
      <c r="F13" s="10" t="inlineStr">
        <is>
          <t>BTP-2026-0099</t>
        </is>
      </c>
      <c r="G13" s="11" t="n">
        <v>46081</v>
      </c>
      <c r="H13" s="6" t="n">
        <v>46233</v>
      </c>
      <c r="I13" s="12">
        <f>H13-TODAY()</f>
        <v/>
      </c>
      <c r="J13" s="9">
        <f>IF(I13&lt;0,"Expirée",IF(I13&lt;=30,"Urgent",IF(I13&lt;=90,"À prévoir","Valide")))</f>
        <v/>
      </c>
      <c r="K13" s="10" t="inlineStr">
        <is>
          <t>Fabre</t>
        </is>
      </c>
      <c r="L13" s="13">
        <f>IFERROR(VLOOKUP(E13,Référentiel!$A$4:$D$11,3,FALSE),0)</f>
        <v/>
      </c>
      <c r="M13" s="9">
        <f>IF(I13&lt;=30,"Renouveler immédiatement",IF(I13&lt;=90,"Planifier renouvellement",""))</f>
        <v/>
      </c>
    </row>
    <row r="14">
      <c r="A14" s="14" t="inlineStr">
        <is>
          <t>TOTAL</t>
        </is>
      </c>
      <c r="B14" s="15" t="n"/>
      <c r="C14" s="15" t="n"/>
      <c r="D14" s="15" t="n"/>
      <c r="E14" s="15" t="n"/>
      <c r="F14" s="15" t="n"/>
      <c r="G14" s="15" t="n"/>
      <c r="H14" s="15" t="n"/>
      <c r="I14" s="15" t="n"/>
      <c r="J14" s="15" t="n"/>
      <c r="K14" s="15" t="n"/>
      <c r="L14" s="16">
        <f>SUM(L4:L13)</f>
        <v/>
      </c>
      <c r="M14" s="15" t="n"/>
    </row>
  </sheetData>
  <mergeCells count="2">
    <mergeCell ref="A1:M1"/>
    <mergeCell ref="A14:K14"/>
  </mergeCells>
  <conditionalFormatting sqref="J4:J13">
    <cfRule type="expression" priority="1" dxfId="0" stopIfTrue="1">
      <formula>J4="Expirée"</formula>
    </cfRule>
    <cfRule type="expression" priority="2" dxfId="1" stopIfTrue="1">
      <formula>J4="Urgent"</formula>
    </cfRule>
    <cfRule type="expression" priority="3" dxfId="2" stopIfTrue="1">
      <formula>J4="Valide"</formula>
    </cfRule>
  </conditionalFormatting>
  <conditionalFormatting sqref="I4:I13">
    <cfRule type="cellIs" priority="4" operator="lessThan" dxfId="3">
      <formula>0</formula>
    </cfRule>
  </conditionalFormatting>
  <dataValidations count="2">
    <dataValidation sqref="E4:E13" showErrorMessage="1" showInputMessage="1" allowBlank="1" type="list">
      <formula1>=Référentiel!$A$4:$A$11</formula1>
    </dataValidation>
    <dataValidation sqref="K4:K13" showErrorMessage="1" showInputMessage="1" allowBlank="1" type="list">
      <formula1>"Mercier,Lemoine,Fabre"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34" customWidth="1" min="1" max="1"/>
    <col width="20" customWidth="1" min="2" max="2"/>
    <col width="24" customWidth="1" min="3" max="3"/>
    <col width="24" customWidth="1" min="4" max="4"/>
  </cols>
  <sheetData>
    <row r="1" ht="26" customHeight="1">
      <c r="A1" s="1" t="inlineStr">
        <is>
          <t>RÉFÉRENTIEL DES CARTES PROFESSIONNELLES</t>
        </is>
      </c>
    </row>
    <row r="3" ht="30" customHeight="1">
      <c r="A3" s="2" t="inlineStr">
        <is>
          <t>Type de carte</t>
        </is>
      </c>
      <c r="B3" s="2" t="inlineStr">
        <is>
          <t>Durée de validité (ans)</t>
        </is>
      </c>
      <c r="C3" s="2" t="inlineStr">
        <is>
          <t>Coût de renouvellement (€)</t>
        </is>
      </c>
      <c r="D3" s="2" t="inlineStr">
        <is>
          <t>Organisme délivrance</t>
        </is>
      </c>
    </row>
    <row r="4">
      <c r="A4" s="4" t="inlineStr">
        <is>
          <t>Carte pro Transport routier</t>
        </is>
      </c>
      <c r="B4" s="3" t="n">
        <v>5</v>
      </c>
      <c r="C4" s="17" t="n">
        <v>120</v>
      </c>
      <c r="D4" s="4" t="inlineStr">
        <is>
          <t>DREAL</t>
        </is>
      </c>
    </row>
    <row r="5">
      <c r="A5" s="10" t="inlineStr">
        <is>
          <t>Carte professionnelle Sécurité privée</t>
        </is>
      </c>
      <c r="B5" s="9" t="n">
        <v>5</v>
      </c>
      <c r="C5" s="18" t="n">
        <v>220</v>
      </c>
      <c r="D5" s="10" t="inlineStr">
        <is>
          <t>CNAPS</t>
        </is>
      </c>
    </row>
    <row r="6">
      <c r="A6" s="4" t="inlineStr">
        <is>
          <t>Carte professionnelle BTP</t>
        </is>
      </c>
      <c r="B6" s="3" t="n">
        <v>5</v>
      </c>
      <c r="C6" s="17" t="n">
        <v>10.8</v>
      </c>
      <c r="D6" s="4" t="inlineStr">
        <is>
          <t>Union des caisses BTP</t>
        </is>
      </c>
    </row>
    <row r="7">
      <c r="A7" s="10" t="inlineStr">
        <is>
          <t>Habilitation électrique</t>
        </is>
      </c>
      <c r="B7" s="9" t="n">
        <v>3</v>
      </c>
      <c r="C7" s="18" t="n">
        <v>180</v>
      </c>
      <c r="D7" s="10" t="inlineStr">
        <is>
          <t>Organisme agréé</t>
        </is>
      </c>
    </row>
    <row r="8">
      <c r="A8" s="4" t="inlineStr">
        <is>
          <t>CACES R489</t>
        </is>
      </c>
      <c r="B8" s="3" t="n">
        <v>5</v>
      </c>
      <c r="C8" s="17" t="n">
        <v>150</v>
      </c>
      <c r="D8" s="4" t="inlineStr">
        <is>
          <t>Organisme testeur CACES</t>
        </is>
      </c>
    </row>
    <row r="9">
      <c r="A9" s="10" t="inlineStr">
        <is>
          <t>Carte pro Agent immobilier</t>
        </is>
      </c>
      <c r="B9" s="9" t="n">
        <v>3</v>
      </c>
      <c r="C9" s="18" t="n">
        <v>250</v>
      </c>
      <c r="D9" s="10" t="inlineStr">
        <is>
          <t>CCI</t>
        </is>
      </c>
    </row>
    <row r="10">
      <c r="A10" s="4" t="inlineStr">
        <is>
          <t>Carte pro VTC</t>
        </is>
      </c>
      <c r="B10" s="3" t="n">
        <v>5</v>
      </c>
      <c r="C10" s="17" t="n">
        <v>100</v>
      </c>
      <c r="D10" s="4" t="inlineStr">
        <is>
          <t>Préfecture</t>
        </is>
      </c>
    </row>
    <row r="11">
      <c r="A11" s="10" t="inlineStr">
        <is>
          <t>Carte pro Chauffeur taxi</t>
        </is>
      </c>
      <c r="B11" s="9" t="n">
        <v>5</v>
      </c>
      <c r="C11" s="18" t="n">
        <v>100</v>
      </c>
      <c r="D11" s="10" t="inlineStr">
        <is>
          <t>Préfecture</t>
        </is>
      </c>
    </row>
  </sheetData>
  <mergeCells count="1">
    <mergeCell ref="A1:D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cols>
    <col width="3" customWidth="1" min="1" max="1"/>
    <col width="32" customWidth="1" min="2" max="2"/>
    <col width="18" customWidth="1" min="3" max="3"/>
  </cols>
  <sheetData>
    <row r="1" ht="28" customHeight="1">
      <c r="A1" s="1" t="inlineStr">
        <is>
          <t>TABLEAU DE BORD - RENOUVELLEMENT DES CARTES PROFESSIONNELLES</t>
        </is>
      </c>
    </row>
    <row r="3">
      <c r="B3" s="19" t="inlineStr">
        <is>
          <t>INDICATEURS CLÉS</t>
        </is>
      </c>
    </row>
    <row r="4">
      <c r="B4" s="20" t="inlineStr">
        <is>
          <t>Total cartes suivies</t>
        </is>
      </c>
      <c r="C4" s="21">
        <f>COUNTA('Suivi Cartes'!B4:B13)</f>
        <v/>
      </c>
    </row>
    <row r="5">
      <c r="B5" s="22" t="inlineStr">
        <is>
          <t>Cartes expirées</t>
        </is>
      </c>
      <c r="C5" s="21">
        <f>COUNTIF('Suivi Cartes'!J4:J13,"Expirée")</f>
        <v/>
      </c>
    </row>
    <row r="6">
      <c r="B6" s="20" t="inlineStr">
        <is>
          <t>Cartes urgentes (&lt; 30 j)</t>
        </is>
      </c>
      <c r="C6" s="21">
        <f>COUNTIF('Suivi Cartes'!J4:J13,"Urgent")</f>
        <v/>
      </c>
    </row>
    <row r="7">
      <c r="B7" s="22" t="inlineStr">
        <is>
          <t>Cartes à prévoir (&lt; 90 j)</t>
        </is>
      </c>
      <c r="C7" s="21">
        <f>COUNTIF('Suivi Cartes'!J4:J13,"À prévoir")</f>
        <v/>
      </c>
    </row>
    <row r="8">
      <c r="B8" s="20" t="inlineStr">
        <is>
          <t>Cartes valides</t>
        </is>
      </c>
      <c r="C8" s="21">
        <f>COUNTIF('Suivi Cartes'!J4:J13,"Valide")</f>
        <v/>
      </c>
    </row>
    <row r="9">
      <c r="B9" s="22" t="inlineStr">
        <is>
          <t>Coût total renouvellement estimé</t>
        </is>
      </c>
      <c r="C9" s="23">
        <f>SUM('Suivi Cartes'!L4:L13)</f>
        <v/>
      </c>
    </row>
    <row r="10">
      <c r="B10" s="20" t="inlineStr">
        <is>
          <t>% cartes à traiter sous 90 jours</t>
        </is>
      </c>
      <c r="C10" s="24">
        <f>IFERROR((C5+C6+C7)/C4,0)</f>
        <v/>
      </c>
    </row>
    <row r="13">
      <c r="B13" s="25" t="inlineStr">
        <is>
          <t>Statut</t>
        </is>
      </c>
      <c r="C13" s="25" t="inlineStr">
        <is>
          <t>Nombre</t>
        </is>
      </c>
    </row>
    <row r="14">
      <c r="B14" s="4" t="inlineStr">
        <is>
          <t>Expirée</t>
        </is>
      </c>
      <c r="C14" s="3">
        <f>C5</f>
        <v/>
      </c>
    </row>
    <row r="15">
      <c r="B15" s="10" t="inlineStr">
        <is>
          <t>Urgent</t>
        </is>
      </c>
      <c r="C15" s="9">
        <f>C6</f>
        <v/>
      </c>
    </row>
    <row r="16">
      <c r="B16" s="4" t="inlineStr">
        <is>
          <t>À prévoir</t>
        </is>
      </c>
      <c r="C16" s="3">
        <f>C7</f>
        <v/>
      </c>
    </row>
    <row r="17">
      <c r="B17" s="10" t="inlineStr">
        <is>
          <t>Valide</t>
        </is>
      </c>
      <c r="C17" s="9">
        <f>C8</f>
        <v/>
      </c>
    </row>
  </sheetData>
  <mergeCells count="2">
    <mergeCell ref="A1:H1"/>
    <mergeCell ref="B3:C3"/>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0" customWidth="1" min="1" max="1"/>
    <col width="90" customWidth="1" min="2" max="2"/>
  </cols>
  <sheetData>
    <row r="1" ht="26" customHeight="1">
      <c r="A1" s="1" t="inlineStr">
        <is>
          <t>MODE D'EMPLOI DU CLASSEUR</t>
        </is>
      </c>
    </row>
    <row r="3">
      <c r="A3" s="2" t="inlineStr">
        <is>
          <t>Feuille</t>
        </is>
      </c>
      <c r="B3" s="2" t="inlineStr">
        <is>
          <t>Description</t>
        </is>
      </c>
    </row>
    <row r="4" ht="70" customHeight="1">
      <c r="A4" s="26" t="inlineStr">
        <is>
          <t>Suivi Cartes</t>
        </is>
      </c>
      <c r="B4" s="27" t="inlineStr">
        <is>
          <t>Liste des salariés avec leur carte professionnelle : dates de délivrance et d'expiration, nombre de jours restants calculé automatiquement, statut (Expirée / Urgent / À prévoir / Valide) et coût de renouvellement récupéré via VLOOKUP dans la feuille Référentiel. Les cellules jaunes (dates d'expiration) sont modifiables. Utilisez les listes déroulantes pour le type de carte et le responsable RH.</t>
        </is>
      </c>
    </row>
    <row r="5" ht="70" customHeight="1">
      <c r="A5" s="28" t="inlineStr">
        <is>
          <t>Référentiel</t>
        </is>
      </c>
      <c r="B5" s="29" t="inlineStr">
        <is>
          <t>Table de référence indiquant, pour chaque type de carte professionnelle, sa durée de validité, son coût de renouvellement et l'organisme qui la délivre. Cette feuille alimente les formules VLOOKUP de la feuille Suivi Cartes.</t>
        </is>
      </c>
    </row>
    <row r="6" ht="70" customHeight="1">
      <c r="A6" s="26" t="inlineStr">
        <is>
          <t>Tableau de bord</t>
        </is>
      </c>
      <c r="B6" s="27" t="inlineStr">
        <is>
          <t>Synthèse visuelle : indicateurs clés (nombre de cartes par statut, coût total de renouvellement, pourcentage de cartes à traiter sous 90 jours), graphique en secteurs de la répartition par statut et graphique en barres du coût de renouvellement par salarié.</t>
        </is>
      </c>
    </row>
    <row r="7" ht="70" customHeight="1">
      <c r="A7" s="28" t="inlineStr">
        <is>
          <t>Alertes</t>
        </is>
      </c>
      <c r="B7" s="29" t="inlineStr">
        <is>
          <t>Le statut est calculé automatiquement : Expirée si la date est dépassée, Urgent si l'échéance est à moins de 30 jours, À prévoir si elle est à moins de 90 jours, Valide sinon. La colonne Alerte rappelle l'action à mener.</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2026-07-21T18:08:45Z</dcterms:created>
  <dcterms:modified xmlns:dcterms="http://purl.org/dc/terms/" xmlns:xsi="http://www.w3.org/2001/XMLSchema-instance" xsi:type="dcterms:W3CDTF">2026-07-21T18:08:45Z</dcterms:modified>
</cp:coreProperties>
</file>