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_Entretien" sheetId="1" state="visible" r:id="rId1"/>
    <sheet xmlns:r="http://schemas.openxmlformats.org/officeDocument/2006/relationships" name="Référentiel_Entretiens" sheetId="2" state="visible" r:id="rId2"/>
    <sheet xmlns:r="http://schemas.openxmlformats.org/officeDocument/2006/relationships" name="Synthèse" sheetId="3" state="visible" r:id="rId3"/>
    <sheet xmlns:r="http://schemas.openxmlformats.org/officeDocument/2006/relationships" name="Mode_d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# ##0"/>
    <numFmt numFmtId="167" formatCode="# ##0.00 €"/>
    <numFmt numFmtId="168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sz val="10"/>
    </font>
    <font>
      <name val="Calibri"/>
      <b val="1"/>
      <color rgb="00FFFFFF"/>
      <sz val="10"/>
    </font>
    <font>
      <name val="Calibri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167" fontId="0" fillId="4" borderId="1" applyAlignment="1" pivotButton="0" quotePrefix="0" xfId="0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167" fontId="0" fillId="3" borderId="1" applyAlignment="1" pivotButton="0" quotePrefix="0" xfId="0">
      <alignment horizontal="center" vertical="center" wrapText="1"/>
    </xf>
    <xf numFmtId="1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167" fontId="0" fillId="5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167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166" fontId="5" fillId="3" borderId="1" applyAlignment="1" pivotButton="0" quotePrefix="0" xfId="0">
      <alignment horizontal="center" vertical="center" wrapText="1"/>
    </xf>
    <xf numFmtId="167" fontId="5" fillId="3" borderId="1" applyAlignment="1" pivotButton="0" quotePrefix="0" xfId="0">
      <alignment horizontal="center" vertical="center" wrapText="1"/>
    </xf>
    <xf numFmtId="9" fontId="5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6" fontId="5" fillId="5" borderId="1" applyAlignment="1" pivotButton="0" quotePrefix="0" xfId="0">
      <alignment horizontal="center" vertical="center" wrapText="1"/>
    </xf>
    <xf numFmtId="167" fontId="5" fillId="5" borderId="1" applyAlignment="1" pivotButton="0" quotePrefix="0" xfId="0">
      <alignment horizontal="center" vertical="center" wrapText="1"/>
    </xf>
    <xf numFmtId="9" fontId="5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3" fillId="5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/>
    </xf>
    <xf numFmtId="167" fontId="5" fillId="5" borderId="1" applyAlignment="1" pivotButton="0" quotePrefix="0" xfId="0">
      <alignment horizontal="right" vertical="center"/>
    </xf>
    <xf numFmtId="168" fontId="5" fillId="5" borderId="1" applyAlignment="1" pivotButton="0" quotePrefix="0" xfId="0">
      <alignment horizontal="center" vertical="center" wrapText="1"/>
    </xf>
    <xf numFmtId="1" fontId="5" fillId="5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167" fontId="3" fillId="4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/>
    </xf>
    <xf numFmtId="167" fontId="5" fillId="3" borderId="1" applyAlignment="1" pivotButton="0" quotePrefix="0" xfId="0">
      <alignment horizontal="right" vertical="center"/>
    </xf>
    <xf numFmtId="168" fontId="5" fillId="3" borderId="1" applyAlignment="1" pivotButton="0" quotePrefix="0" xfId="0">
      <alignment horizontal="center" vertical="center" wrapText="1"/>
    </xf>
    <xf numFmtId="1" fontId="5" fillId="3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FFFFFF"/>
        <sz val="10"/>
      </font>
      <fill>
        <patternFill patternType="solid">
          <fgColor rgb="0016A34A"/>
        </patternFill>
      </fill>
    </dxf>
    <dxf>
      <font>
        <name val="Calibri"/>
        <b val="1"/>
        <color rgb="00FFFFFF"/>
        <sz val="10"/>
      </font>
      <fill>
        <patternFill patternType="solid">
          <fgColor rgb="00F59E0B"/>
        </patternFill>
      </fill>
    </dxf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Coût TTC par véhicule</a:t>
            </a:r>
          </a:p>
        </rich>
      </tx>
    </title>
    <plotArea>
      <barChart>
        <barDir val="col"/>
        <grouping val="clustered"/>
        <ser>
          <idx val="0"/>
          <order val="0"/>
          <tx>
            <v>Coût TTC (€)</v>
          </tx>
          <spPr>
            <a:ln xmlns:a="http://schemas.openxmlformats.org/drawingml/2006/main">
              <a:prstDash val="solid"/>
            </a:ln>
          </spPr>
          <cat>
            <numRef>
              <f>'Synthèse'!$E$4:$E$12</f>
            </numRef>
          </cat>
          <val>
            <numRef>
              <f>'Synthèse'!$F$4:$F$12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Véhicule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Coût TTC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types d'entretien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'Synthèse'!$I$4:$I$12</f>
            </numRef>
          </cat>
          <val>
            <numRef>
              <f>'Synthèse'!$J$4:$J$12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dépenses mensuelles</a:t>
            </a:r>
          </a:p>
        </rich>
      </tx>
    </title>
    <plotArea>
      <lineChart>
        <grouping val="standard"/>
        <ser>
          <idx val="0"/>
          <order val="0"/>
          <tx>
            <v>Dépenses mensuelles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'Synthèse'!$M$4:$M$15</f>
            </numRef>
          </cat>
          <val>
            <numRef>
              <f>'Synthèse'!$N$4:$N$15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Coût TTC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14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12</col>
      <colOff>0</colOff>
      <row>14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18" customWidth="1" min="3" max="3"/>
    <col width="14" customWidth="1" min="4" max="4"/>
    <col width="13" customWidth="1" min="5" max="5"/>
    <col width="20" customWidth="1" min="6" max="6"/>
    <col width="14" customWidth="1" min="7" max="7"/>
    <col width="20" customWidth="1" min="8" max="8"/>
    <col width="14" customWidth="1" min="9" max="9"/>
    <col width="13" customWidth="1" min="10" max="10"/>
    <col width="8" customWidth="1" min="11" max="11"/>
    <col width="12" customWidth="1" min="12" max="12"/>
    <col width="13" customWidth="1" min="13" max="13"/>
    <col width="20" customWidth="1" min="14" max="14"/>
    <col width="16" customWidth="1" min="15" max="15"/>
    <col width="12" customWidth="1" min="16" max="16"/>
    <col width="8" customWidth="1" min="17" max="17"/>
  </cols>
  <sheetData>
    <row r="1" ht="30" customHeight="1">
      <c r="A1" s="1" t="inlineStr">
        <is>
          <t>SUIVI ENTRETIEN VÉHICULE — 2026</t>
        </is>
      </c>
    </row>
    <row r="2" ht="28" customHeight="1">
      <c r="A2" s="2" t="inlineStr">
        <is>
          <t>ID</t>
        </is>
      </c>
      <c r="B2" s="2" t="inlineStr">
        <is>
          <t>Date entretien</t>
        </is>
      </c>
      <c r="C2" s="2" t="inlineStr">
        <is>
          <t>Véhicule</t>
        </is>
      </c>
      <c r="D2" s="2" t="inlineStr">
        <is>
          <t>Immatriculation</t>
        </is>
      </c>
      <c r="E2" s="2" t="inlineStr">
        <is>
          <t>Kilométrage</t>
        </is>
      </c>
      <c r="F2" s="2" t="inlineStr">
        <is>
          <t>Type d'entretien</t>
        </is>
      </c>
      <c r="G2" s="2" t="inlineStr">
        <is>
          <t>Code entretien</t>
        </is>
      </c>
      <c r="H2" s="2" t="inlineStr">
        <is>
          <t>Prestataire</t>
        </is>
      </c>
      <c r="I2" s="2" t="inlineStr">
        <is>
          <t>Ville</t>
        </is>
      </c>
      <c r="J2" s="2" t="inlineStr">
        <is>
          <t>Coût HT (€)</t>
        </is>
      </c>
      <c r="K2" s="2" t="inlineStr">
        <is>
          <t>TVA %</t>
        </is>
      </c>
      <c r="L2" s="2" t="inlineStr">
        <is>
          <t>TVA (€)</t>
        </is>
      </c>
      <c r="M2" s="2" t="inlineStr">
        <is>
          <t>Coût TTC (€)</t>
        </is>
      </c>
      <c r="N2" s="2" t="inlineStr">
        <is>
          <t>Prochain entretien (km)</t>
        </is>
      </c>
      <c r="O2" s="2" t="inlineStr">
        <is>
          <t>Échéance estimée</t>
        </is>
      </c>
      <c r="P2" s="2" t="inlineStr">
        <is>
          <t>Statut</t>
        </is>
      </c>
      <c r="Q2" s="2" t="inlineStr">
        <is>
          <t>Mois</t>
        </is>
      </c>
    </row>
    <row r="3">
      <c r="A3" s="3" t="n">
        <v>1</v>
      </c>
      <c r="B3" s="4" t="n">
        <v>46032</v>
      </c>
      <c r="C3" s="5" t="inlineStr">
        <is>
          <t>Peugeot 308</t>
        </is>
      </c>
      <c r="D3" s="6" t="inlineStr">
        <is>
          <t>AB-123-CD</t>
        </is>
      </c>
      <c r="E3" s="7" t="n">
        <v>45200</v>
      </c>
      <c r="F3" s="5" t="inlineStr">
        <is>
          <t>Vidange</t>
        </is>
      </c>
      <c r="G3" s="6" t="inlineStr">
        <is>
          <t>VID</t>
        </is>
      </c>
      <c r="H3" s="5" t="inlineStr">
        <is>
          <t>Norauto Paris</t>
        </is>
      </c>
      <c r="I3" s="5" t="inlineStr">
        <is>
          <t>Paris</t>
        </is>
      </c>
      <c r="J3" s="8" t="n">
        <v>89.90000000000001</v>
      </c>
      <c r="K3" s="9" t="n">
        <v>0.2</v>
      </c>
      <c r="L3" s="10">
        <f>J3*K3</f>
        <v/>
      </c>
      <c r="M3" s="10">
        <f>J3+L3</f>
        <v/>
      </c>
      <c r="N3" s="7" t="n">
        <v>50000</v>
      </c>
      <c r="O3" s="4" t="n">
        <v>46397</v>
      </c>
      <c r="P3" s="5">
        <f>IF(O3&lt;TODAY(),"Urgent",IF(O3&lt;TODAY()+60,"À prévoir","OK"))</f>
        <v/>
      </c>
      <c r="Q3" s="3">
        <f>MONTH(B3)</f>
        <v/>
      </c>
    </row>
    <row r="4">
      <c r="A4" s="11" t="n">
        <v>2</v>
      </c>
      <c r="B4" s="12" t="n">
        <v>46037</v>
      </c>
      <c r="C4" s="13" t="inlineStr">
        <is>
          <t>Renault Clio</t>
        </is>
      </c>
      <c r="D4" s="14" t="inlineStr">
        <is>
          <t>EF-456-GH</t>
        </is>
      </c>
      <c r="E4" s="15" t="n">
        <v>62300</v>
      </c>
      <c r="F4" s="13" t="inlineStr">
        <is>
          <t>Révision</t>
        </is>
      </c>
      <c r="G4" s="14" t="inlineStr">
        <is>
          <t>REV</t>
        </is>
      </c>
      <c r="H4" s="13" t="inlineStr">
        <is>
          <t>Renault Nantes</t>
        </is>
      </c>
      <c r="I4" s="13" t="inlineStr">
        <is>
          <t>Nantes</t>
        </is>
      </c>
      <c r="J4" s="8" t="n">
        <v>245</v>
      </c>
      <c r="K4" s="9" t="n">
        <v>0.2</v>
      </c>
      <c r="L4" s="16">
        <f>J4*K4</f>
        <v/>
      </c>
      <c r="M4" s="16">
        <f>J4+L4</f>
        <v/>
      </c>
      <c r="N4" s="15" t="n">
        <v>72000</v>
      </c>
      <c r="O4" s="12" t="n">
        <v>46402</v>
      </c>
      <c r="P4" s="13">
        <f>IF(O4&lt;TODAY(),"Urgent",IF(O4&lt;TODAY()+60,"À prévoir","OK"))</f>
        <v/>
      </c>
      <c r="Q4" s="11">
        <f>MONTH(B4)</f>
        <v/>
      </c>
    </row>
    <row r="5">
      <c r="A5" s="3" t="n">
        <v>3</v>
      </c>
      <c r="B5" s="4" t="n">
        <v>46055</v>
      </c>
      <c r="C5" s="5" t="inlineStr">
        <is>
          <t>Citroën Berlingo</t>
        </is>
      </c>
      <c r="D5" s="6" t="inlineStr">
        <is>
          <t>IJ-789-KL</t>
        </is>
      </c>
      <c r="E5" s="7" t="n">
        <v>91000</v>
      </c>
      <c r="F5" s="5" t="inlineStr">
        <is>
          <t>Plaquettes de frein</t>
        </is>
      </c>
      <c r="G5" s="6" t="inlineStr">
        <is>
          <t>FRE</t>
        </is>
      </c>
      <c r="H5" s="5" t="inlineStr">
        <is>
          <t>Midas Lyon</t>
        </is>
      </c>
      <c r="I5" s="5" t="inlineStr">
        <is>
          <t>Lyon</t>
        </is>
      </c>
      <c r="J5" s="8" t="n">
        <v>189.5</v>
      </c>
      <c r="K5" s="9" t="n">
        <v>0.2</v>
      </c>
      <c r="L5" s="10">
        <f>J5*K5</f>
        <v/>
      </c>
      <c r="M5" s="10">
        <f>J5+L5</f>
        <v/>
      </c>
      <c r="N5" s="7" t="n">
        <v>111000</v>
      </c>
      <c r="O5" s="4" t="n">
        <v>46785</v>
      </c>
      <c r="P5" s="5">
        <f>IF(O5&lt;TODAY(),"Urgent",IF(O5&lt;TODAY()+60,"À prévoir","OK"))</f>
        <v/>
      </c>
      <c r="Q5" s="3">
        <f>MONTH(B5)</f>
        <v/>
      </c>
    </row>
    <row r="6">
      <c r="A6" s="11" t="n">
        <v>4</v>
      </c>
      <c r="B6" s="12" t="n">
        <v>46071</v>
      </c>
      <c r="C6" s="13" t="inlineStr">
        <is>
          <t>Toyota Corolla</t>
        </is>
      </c>
      <c r="D6" s="14" t="inlineStr">
        <is>
          <t>MN-012-OP</t>
        </is>
      </c>
      <c r="E6" s="15" t="n">
        <v>28700</v>
      </c>
      <c r="F6" s="13" t="inlineStr">
        <is>
          <t>Pneus</t>
        </is>
      </c>
      <c r="G6" s="14" t="inlineStr">
        <is>
          <t>PNE</t>
        </is>
      </c>
      <c r="H6" s="13" t="inlineStr">
        <is>
          <t>Point S Marseille</t>
        </is>
      </c>
      <c r="I6" s="13" t="inlineStr">
        <is>
          <t>Marseille</t>
        </is>
      </c>
      <c r="J6" s="8" t="n">
        <v>420</v>
      </c>
      <c r="K6" s="9" t="n">
        <v>0.2</v>
      </c>
      <c r="L6" s="16">
        <f>J6*K6</f>
        <v/>
      </c>
      <c r="M6" s="16">
        <f>J6+L6</f>
        <v/>
      </c>
      <c r="N6" s="15" t="n">
        <v>48700</v>
      </c>
      <c r="O6" s="12" t="n">
        <v>46801</v>
      </c>
      <c r="P6" s="13">
        <f>IF(O6&lt;TODAY(),"Urgent",IF(O6&lt;TODAY()+60,"À prévoir","OK"))</f>
        <v/>
      </c>
      <c r="Q6" s="11">
        <f>MONTH(B6)</f>
        <v/>
      </c>
    </row>
    <row r="7">
      <c r="A7" s="3" t="n">
        <v>5</v>
      </c>
      <c r="B7" s="4" t="n">
        <v>46086</v>
      </c>
      <c r="C7" s="5" t="inlineStr">
        <is>
          <t>Dacia Duster</t>
        </is>
      </c>
      <c r="D7" s="6" t="inlineStr">
        <is>
          <t>QR-345-ST</t>
        </is>
      </c>
      <c r="E7" s="7" t="n">
        <v>118500</v>
      </c>
      <c r="F7" s="5" t="inlineStr">
        <is>
          <t>Contrôle technique</t>
        </is>
      </c>
      <c r="G7" s="6" t="inlineStr">
        <is>
          <t>CT</t>
        </is>
      </c>
      <c r="H7" s="5" t="inlineStr">
        <is>
          <t>Dekra Toulouse</t>
        </is>
      </c>
      <c r="I7" s="5" t="inlineStr">
        <is>
          <t>Toulouse</t>
        </is>
      </c>
      <c r="J7" s="8" t="n">
        <v>78</v>
      </c>
      <c r="K7" s="9" t="n">
        <v>0.2</v>
      </c>
      <c r="L7" s="10">
        <f>J7*K7</f>
        <v/>
      </c>
      <c r="M7" s="10">
        <f>J7+L7</f>
        <v/>
      </c>
      <c r="N7" s="7" t="n">
        <v>118500</v>
      </c>
      <c r="O7" s="4" t="n">
        <v>46816</v>
      </c>
      <c r="P7" s="5">
        <f>IF(O7&lt;TODAY(),"Urgent",IF(O7&lt;TODAY()+60,"À prévoir","OK"))</f>
        <v/>
      </c>
      <c r="Q7" s="3">
        <f>MONTH(B7)</f>
        <v/>
      </c>
    </row>
    <row r="8">
      <c r="A8" s="11" t="n">
        <v>6</v>
      </c>
      <c r="B8" s="12" t="n">
        <v>46103</v>
      </c>
      <c r="C8" s="13" t="inlineStr">
        <is>
          <t>Volkswagen Golf</t>
        </is>
      </c>
      <c r="D8" s="14" t="inlineStr">
        <is>
          <t>UV-678-WX</t>
        </is>
      </c>
      <c r="E8" s="15" t="n">
        <v>77400</v>
      </c>
      <c r="F8" s="13" t="inlineStr">
        <is>
          <t>Batterie</t>
        </is>
      </c>
      <c r="G8" s="14" t="inlineStr">
        <is>
          <t>BAT</t>
        </is>
      </c>
      <c r="H8" s="13" t="inlineStr">
        <is>
          <t>Feu Vert Bordeaux</t>
        </is>
      </c>
      <c r="I8" s="13" t="inlineStr">
        <is>
          <t>Bordeaux</t>
        </is>
      </c>
      <c r="J8" s="8" t="n">
        <v>145</v>
      </c>
      <c r="K8" s="9" t="n">
        <v>0.2</v>
      </c>
      <c r="L8" s="16">
        <f>J8*K8</f>
        <v/>
      </c>
      <c r="M8" s="16">
        <f>J8+L8</f>
        <v/>
      </c>
      <c r="N8" s="15" t="n">
        <v>77400</v>
      </c>
      <c r="O8" s="12" t="n">
        <v>47198</v>
      </c>
      <c r="P8" s="13">
        <f>IF(O8&lt;TODAY(),"Urgent",IF(O8&lt;TODAY()+60,"À prévoir","OK"))</f>
        <v/>
      </c>
      <c r="Q8" s="11">
        <f>MONTH(B8)</f>
        <v/>
      </c>
    </row>
    <row r="9">
      <c r="A9" s="3" t="n">
        <v>7</v>
      </c>
      <c r="B9" s="4" t="n">
        <v>46122</v>
      </c>
      <c r="C9" s="5" t="inlineStr">
        <is>
          <t>Ford Fiesta</t>
        </is>
      </c>
      <c r="D9" s="6" t="inlineStr">
        <is>
          <t>YZ-901-AB</t>
        </is>
      </c>
      <c r="E9" s="7" t="n">
        <v>54800</v>
      </c>
      <c r="F9" s="5" t="inlineStr">
        <is>
          <t>Filtre habitacle</t>
        </is>
      </c>
      <c r="G9" s="6" t="inlineStr">
        <is>
          <t>FIL</t>
        </is>
      </c>
      <c r="H9" s="5" t="inlineStr">
        <is>
          <t>Garage Dupont</t>
        </is>
      </c>
      <c r="I9" s="5" t="inlineStr">
        <is>
          <t>Lille</t>
        </is>
      </c>
      <c r="J9" s="8" t="n">
        <v>45</v>
      </c>
      <c r="K9" s="9" t="n">
        <v>0.2</v>
      </c>
      <c r="L9" s="10">
        <f>J9*K9</f>
        <v/>
      </c>
      <c r="M9" s="10">
        <f>J9+L9</f>
        <v/>
      </c>
      <c r="N9" s="7" t="n">
        <v>64800</v>
      </c>
      <c r="O9" s="4" t="n">
        <v>46487</v>
      </c>
      <c r="P9" s="5">
        <f>IF(O9&lt;TODAY(),"Urgent",IF(O9&lt;TODAY()+60,"À prévoir","OK"))</f>
        <v/>
      </c>
      <c r="Q9" s="3">
        <f>MONTH(B9)</f>
        <v/>
      </c>
    </row>
    <row r="10">
      <c r="A10" s="11" t="n">
        <v>8</v>
      </c>
      <c r="B10" s="12" t="n">
        <v>46137</v>
      </c>
      <c r="C10" s="13" t="inlineStr">
        <is>
          <t>Opel Astra</t>
        </is>
      </c>
      <c r="D10" s="14" t="inlineStr">
        <is>
          <t>CD-234-EF</t>
        </is>
      </c>
      <c r="E10" s="15" t="n">
        <v>162000</v>
      </c>
      <c r="F10" s="13" t="inlineStr">
        <is>
          <t>Liquide de frein</t>
        </is>
      </c>
      <c r="G10" s="14" t="inlineStr">
        <is>
          <t>LFR</t>
        </is>
      </c>
      <c r="H10" s="13" t="inlineStr">
        <is>
          <t>Citroën Strasbourg</t>
        </is>
      </c>
      <c r="I10" s="13" t="inlineStr">
        <is>
          <t>Strasbourg</t>
        </is>
      </c>
      <c r="J10" s="8" t="n">
        <v>65</v>
      </c>
      <c r="K10" s="9" t="n">
        <v>0.1</v>
      </c>
      <c r="L10" s="16">
        <f>J10*K10</f>
        <v/>
      </c>
      <c r="M10" s="16">
        <f>J10+L10</f>
        <v/>
      </c>
      <c r="N10" s="15" t="n">
        <v>172000</v>
      </c>
      <c r="O10" s="12" t="n">
        <v>46867</v>
      </c>
      <c r="P10" s="13">
        <f>IF(O10&lt;TODAY(),"Urgent",IF(O10&lt;TODAY()+60,"À prévoir","OK"))</f>
        <v/>
      </c>
      <c r="Q10" s="11">
        <f>MONTH(B10)</f>
        <v/>
      </c>
    </row>
    <row r="11">
      <c r="A11" s="3" t="n">
        <v>9</v>
      </c>
      <c r="B11" s="4" t="n">
        <v>46156</v>
      </c>
      <c r="C11" s="5" t="inlineStr">
        <is>
          <t>Kia Sportage</t>
        </is>
      </c>
      <c r="D11" s="6" t="inlineStr">
        <is>
          <t>GH-567-IJ</t>
        </is>
      </c>
      <c r="E11" s="7" t="n">
        <v>38900</v>
      </c>
      <c r="F11" s="5" t="inlineStr">
        <is>
          <t>Climatisation</t>
        </is>
      </c>
      <c r="G11" s="6" t="inlineStr">
        <is>
          <t>CLI</t>
        </is>
      </c>
      <c r="H11" s="5" t="inlineStr">
        <is>
          <t>Kia Rennes</t>
        </is>
      </c>
      <c r="I11" s="5" t="inlineStr">
        <is>
          <t>Rennes</t>
        </is>
      </c>
      <c r="J11" s="8" t="n">
        <v>155</v>
      </c>
      <c r="K11" s="9" t="n">
        <v>0.2</v>
      </c>
      <c r="L11" s="10">
        <f>J11*K11</f>
        <v/>
      </c>
      <c r="M11" s="10">
        <f>J11+L11</f>
        <v/>
      </c>
      <c r="N11" s="7" t="n">
        <v>38900</v>
      </c>
      <c r="O11" s="4" t="n">
        <v>46521</v>
      </c>
      <c r="P11" s="5">
        <f>IF(O11&lt;TODAY(),"Urgent",IF(O11&lt;TODAY()+60,"À prévoir","OK"))</f>
        <v/>
      </c>
      <c r="Q11" s="3">
        <f>MONTH(B11)</f>
        <v/>
      </c>
    </row>
    <row r="12">
      <c r="I12" s="17" t="inlineStr">
        <is>
          <t>TOTAUX</t>
        </is>
      </c>
      <c r="J12" s="18">
        <f>SUM(J3:J11)</f>
        <v/>
      </c>
      <c r="L12" s="18">
        <f>SUM(L3:L11)</f>
        <v/>
      </c>
      <c r="M12" s="18">
        <f>SUM(M3:M11)</f>
        <v/>
      </c>
    </row>
  </sheetData>
  <mergeCells count="1">
    <mergeCell ref="A1:Q1"/>
  </mergeCells>
  <conditionalFormatting sqref="P3:P11">
    <cfRule type="expression" priority="1" dxfId="0" stopIfTrue="1">
      <formula>P3="OK"</formula>
    </cfRule>
    <cfRule type="expression" priority="2" dxfId="1" stopIfTrue="1">
      <formula>P3="À prévoir"</formula>
    </cfRule>
    <cfRule type="expression" priority="3" dxfId="2" stopIfTrue="1">
      <formula>P3="Urgent"</formula>
    </cfRule>
  </conditionalFormatting>
  <conditionalFormatting sqref="O3:O11">
    <cfRule type="expression" priority="4" dxfId="2" stopIfTrue="1">
      <formula>O3&lt;TODAY()</formula>
    </cfRule>
    <cfRule type="expression" priority="5" dxfId="1" stopIfTrue="1">
      <formula>O3&lt;TODAY()+60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4" customWidth="1" min="3" max="3"/>
    <col width="14" customWidth="1" min="4" max="4"/>
    <col width="18" customWidth="1" min="5" max="5"/>
    <col width="14" customWidth="1" min="6" max="6"/>
    <col width="16" customWidth="1" min="7" max="7"/>
    <col width="18" customWidth="1" min="8" max="8"/>
  </cols>
  <sheetData>
    <row r="1" ht="30" customHeight="1">
      <c r="A1" s="1" t="inlineStr">
        <is>
          <t>RÉFÉRENTIEL DES TYPES D'ENTRETIEN</t>
        </is>
      </c>
    </row>
    <row r="2" ht="28" customHeight="1">
      <c r="A2" s="2" t="inlineStr">
        <is>
          <t>Code entretien</t>
        </is>
      </c>
      <c r="B2" s="2" t="inlineStr">
        <is>
          <t>Type d'entretien</t>
        </is>
      </c>
      <c r="C2" s="2" t="inlineStr">
        <is>
          <t>Fréquence km</t>
        </is>
      </c>
      <c r="D2" s="2" t="inlineStr">
        <is>
          <t>Fréquence mois</t>
        </is>
      </c>
      <c r="E2" s="2" t="inlineStr">
        <is>
          <t>Coût moyen HT (€)</t>
        </is>
      </c>
      <c r="F2" s="2" t="inlineStr">
        <is>
          <t>TVA % standard</t>
        </is>
      </c>
      <c r="G2" s="2" t="inlineStr">
        <is>
          <t>Alerte avant km</t>
        </is>
      </c>
      <c r="H2" s="2" t="inlineStr">
        <is>
          <t>Alerte avant jours</t>
        </is>
      </c>
    </row>
    <row r="3">
      <c r="A3" s="19" t="inlineStr">
        <is>
          <t>VID</t>
        </is>
      </c>
      <c r="B3" s="19" t="inlineStr">
        <is>
          <t>Vidange</t>
        </is>
      </c>
      <c r="C3" s="20" t="n">
        <v>10000</v>
      </c>
      <c r="D3" s="19" t="n">
        <v>12</v>
      </c>
      <c r="E3" s="21" t="n">
        <v>90</v>
      </c>
      <c r="F3" s="22" t="n">
        <v>0.2</v>
      </c>
      <c r="G3" s="20" t="n">
        <v>1000</v>
      </c>
      <c r="H3" s="19" t="n">
        <v>30</v>
      </c>
    </row>
    <row r="4">
      <c r="A4" s="23" t="inlineStr">
        <is>
          <t>REV</t>
        </is>
      </c>
      <c r="B4" s="23" t="inlineStr">
        <is>
          <t>Révision</t>
        </is>
      </c>
      <c r="C4" s="24" t="n">
        <v>20000</v>
      </c>
      <c r="D4" s="23" t="n">
        <v>24</v>
      </c>
      <c r="E4" s="25" t="n">
        <v>250</v>
      </c>
      <c r="F4" s="26" t="n">
        <v>0.2</v>
      </c>
      <c r="G4" s="24" t="n">
        <v>2000</v>
      </c>
      <c r="H4" s="23" t="n">
        <v>60</v>
      </c>
    </row>
    <row r="5">
      <c r="A5" s="19" t="inlineStr">
        <is>
          <t>FRE</t>
        </is>
      </c>
      <c r="B5" s="19" t="inlineStr">
        <is>
          <t>Plaquettes de frein</t>
        </is>
      </c>
      <c r="C5" s="20" t="n">
        <v>30000</v>
      </c>
      <c r="D5" s="19" t="n">
        <v>36</v>
      </c>
      <c r="E5" s="21" t="n">
        <v>190</v>
      </c>
      <c r="F5" s="22" t="n">
        <v>0.2</v>
      </c>
      <c r="G5" s="20" t="n">
        <v>3000</v>
      </c>
      <c r="H5" s="19" t="n">
        <v>60</v>
      </c>
    </row>
    <row r="6">
      <c r="A6" s="23" t="inlineStr">
        <is>
          <t>PNE</t>
        </is>
      </c>
      <c r="B6" s="23" t="inlineStr">
        <is>
          <t>Pneus</t>
        </is>
      </c>
      <c r="C6" s="24" t="n">
        <v>40000</v>
      </c>
      <c r="D6" s="23" t="n">
        <v>48</v>
      </c>
      <c r="E6" s="25" t="n">
        <v>420</v>
      </c>
      <c r="F6" s="26" t="n">
        <v>0.2</v>
      </c>
      <c r="G6" s="24" t="n">
        <v>4000</v>
      </c>
      <c r="H6" s="23" t="n">
        <v>90</v>
      </c>
    </row>
    <row r="7">
      <c r="A7" s="19" t="inlineStr">
        <is>
          <t>CT</t>
        </is>
      </c>
      <c r="B7" s="19" t="inlineStr">
        <is>
          <t>Contrôle technique</t>
        </is>
      </c>
      <c r="C7" s="20" t="n">
        <v>0</v>
      </c>
      <c r="D7" s="19" t="n">
        <v>24</v>
      </c>
      <c r="E7" s="21" t="n">
        <v>80</v>
      </c>
      <c r="F7" s="22" t="n">
        <v>0.2</v>
      </c>
      <c r="G7" s="20" t="n">
        <v>0</v>
      </c>
      <c r="H7" s="19" t="n">
        <v>60</v>
      </c>
    </row>
    <row r="8">
      <c r="A8" s="23" t="inlineStr">
        <is>
          <t>BAT</t>
        </is>
      </c>
      <c r="B8" s="23" t="inlineStr">
        <is>
          <t>Batterie</t>
        </is>
      </c>
      <c r="C8" s="24" t="n">
        <v>0</v>
      </c>
      <c r="D8" s="23" t="n">
        <v>48</v>
      </c>
      <c r="E8" s="25" t="n">
        <v>140</v>
      </c>
      <c r="F8" s="26" t="n">
        <v>0.2</v>
      </c>
      <c r="G8" s="24" t="n">
        <v>0</v>
      </c>
      <c r="H8" s="23" t="n">
        <v>90</v>
      </c>
    </row>
    <row r="9">
      <c r="A9" s="19" t="inlineStr">
        <is>
          <t>FIL</t>
        </is>
      </c>
      <c r="B9" s="19" t="inlineStr">
        <is>
          <t>Filtre habitacle</t>
        </is>
      </c>
      <c r="C9" s="20" t="n">
        <v>15000</v>
      </c>
      <c r="D9" s="19" t="n">
        <v>12</v>
      </c>
      <c r="E9" s="21" t="n">
        <v>45</v>
      </c>
      <c r="F9" s="22" t="n">
        <v>0.2</v>
      </c>
      <c r="G9" s="20" t="n">
        <v>1500</v>
      </c>
      <c r="H9" s="19" t="n">
        <v>30</v>
      </c>
    </row>
    <row r="10">
      <c r="A10" s="23" t="inlineStr">
        <is>
          <t>LFR</t>
        </is>
      </c>
      <c r="B10" s="23" t="inlineStr">
        <is>
          <t>Liquide de frein</t>
        </is>
      </c>
      <c r="C10" s="24" t="n">
        <v>40000</v>
      </c>
      <c r="D10" s="23" t="n">
        <v>24</v>
      </c>
      <c r="E10" s="25" t="n">
        <v>65</v>
      </c>
      <c r="F10" s="26" t="n">
        <v>0.1</v>
      </c>
      <c r="G10" s="24" t="n">
        <v>4000</v>
      </c>
      <c r="H10" s="23" t="n">
        <v>60</v>
      </c>
    </row>
    <row r="11">
      <c r="A11" s="19" t="inlineStr">
        <is>
          <t>CLI</t>
        </is>
      </c>
      <c r="B11" s="19" t="inlineStr">
        <is>
          <t>Climatisation</t>
        </is>
      </c>
      <c r="C11" s="20" t="n">
        <v>0</v>
      </c>
      <c r="D11" s="19" t="n">
        <v>24</v>
      </c>
      <c r="E11" s="21" t="n">
        <v>155</v>
      </c>
      <c r="F11" s="22" t="n">
        <v>0.2</v>
      </c>
      <c r="G11" s="20" t="n">
        <v>0</v>
      </c>
      <c r="H11" s="19" t="n">
        <v>30</v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4" customWidth="1" min="2" max="2"/>
    <col width="16" customWidth="1" min="3" max="3"/>
    <col width="22" customWidth="1" min="5" max="5"/>
    <col width="16" customWidth="1" min="6" max="6"/>
    <col width="12" customWidth="1" min="7" max="7"/>
    <col width="22" customWidth="1" min="9" max="9"/>
    <col width="10" customWidth="1" min="10" max="10"/>
    <col width="12" customWidth="1" min="11" max="11"/>
    <col width="14" customWidth="1" min="13" max="13"/>
    <col width="16" customWidth="1" min="14" max="14"/>
  </cols>
  <sheetData>
    <row r="1" ht="30" customHeight="1">
      <c r="A1" s="1" t="inlineStr">
        <is>
          <t>TABLEAU DE BORD — SYNTHÈSE ENTRETIEN VÉHICULE 2026</t>
        </is>
      </c>
    </row>
    <row r="3">
      <c r="A3" s="27" t="inlineStr">
        <is>
          <t>INDICATEURS CLÉS</t>
        </is>
      </c>
      <c r="B3" s="28" t="n"/>
      <c r="C3" s="29" t="n"/>
      <c r="E3" s="27" t="inlineStr">
        <is>
          <t>Véhicule</t>
        </is>
      </c>
      <c r="F3" s="28" t="n"/>
      <c r="G3" s="29" t="n"/>
      <c r="I3" s="27" t="inlineStr">
        <is>
          <t>Type d'entretien</t>
        </is>
      </c>
      <c r="J3" s="28" t="n"/>
      <c r="K3" s="29" t="n"/>
      <c r="M3" s="27" t="inlineStr">
        <is>
          <t>Mois</t>
        </is>
      </c>
      <c r="N3" s="29" t="n"/>
    </row>
    <row r="4">
      <c r="A4" s="30" t="inlineStr">
        <is>
          <t>Nombre total d'interventions</t>
        </is>
      </c>
      <c r="B4" s="29" t="n"/>
      <c r="C4" s="31">
        <f>COUNTA(Suivi_Entretien!A3:A11)</f>
        <v/>
      </c>
      <c r="E4" s="32" t="inlineStr">
        <is>
          <t>Peugeot 308</t>
        </is>
      </c>
      <c r="F4" s="33">
        <f>IFERROR(SUMIF(Suivi_Entretien!C3:C11,E4,Suivi_Entretien!M3:M11),0)</f>
        <v/>
      </c>
      <c r="G4" s="34">
        <f>IFERROR(F4/SUM(F4:F12),0)</f>
        <v/>
      </c>
      <c r="I4" s="32" t="inlineStr">
        <is>
          <t>Vidange</t>
        </is>
      </c>
      <c r="J4" s="35">
        <f>COUNTIF(Suivi_Entretien!F3:F11,I4)</f>
        <v/>
      </c>
      <c r="K4" s="34">
        <f>IFERROR(J4/SUM(J4:J12),0)</f>
        <v/>
      </c>
      <c r="M4" s="32" t="inlineStr">
        <is>
          <t>Janvier</t>
        </is>
      </c>
      <c r="N4" s="33">
        <f>IFERROR(SUMIF(Suivi_Entretien!Q3:Q11,1,Suivi_Entretien!M3:M11),0)</f>
        <v/>
      </c>
    </row>
    <row r="5">
      <c r="A5" s="36" t="inlineStr">
        <is>
          <t>Coût total HT (€)</t>
        </is>
      </c>
      <c r="B5" s="29" t="n"/>
      <c r="C5" s="37">
        <f>SUM(Suivi_Entretien!J3:J11)</f>
        <v/>
      </c>
      <c r="E5" s="38" t="inlineStr">
        <is>
          <t>Renault Clio</t>
        </is>
      </c>
      <c r="F5" s="39">
        <f>IFERROR(SUMIF(Suivi_Entretien!C3:C11,E5,Suivi_Entretien!M3:M11),0)</f>
        <v/>
      </c>
      <c r="G5" s="40">
        <f>IFERROR(F5/SUM(F4:F12),0)</f>
        <v/>
      </c>
      <c r="I5" s="38" t="inlineStr">
        <is>
          <t>Révision</t>
        </is>
      </c>
      <c r="J5" s="41">
        <f>COUNTIF(Suivi_Entretien!F3:F11,I5)</f>
        <v/>
      </c>
      <c r="K5" s="40">
        <f>IFERROR(J5/SUM(J4:J12),0)</f>
        <v/>
      </c>
      <c r="M5" s="38" t="inlineStr">
        <is>
          <t>Février</t>
        </is>
      </c>
      <c r="N5" s="39">
        <f>IFERROR(SUMIF(Suivi_Entretien!Q3:Q11,2,Suivi_Entretien!M3:M11),0)</f>
        <v/>
      </c>
    </row>
    <row r="6">
      <c r="A6" s="30" t="inlineStr">
        <is>
          <t>Coût total TTC (€)</t>
        </is>
      </c>
      <c r="B6" s="29" t="n"/>
      <c r="C6" s="37">
        <f>SUM(Suivi_Entretien!M3:M11)</f>
        <v/>
      </c>
      <c r="E6" s="32" t="inlineStr">
        <is>
          <t>Citroën Berlingo</t>
        </is>
      </c>
      <c r="F6" s="33">
        <f>IFERROR(SUMIF(Suivi_Entretien!C3:C11,E6,Suivi_Entretien!M3:M11),0)</f>
        <v/>
      </c>
      <c r="G6" s="34">
        <f>IFERROR(F6/SUM(F4:F12),0)</f>
        <v/>
      </c>
      <c r="I6" s="32" t="inlineStr">
        <is>
          <t>Plaquettes de frein</t>
        </is>
      </c>
      <c r="J6" s="35">
        <f>COUNTIF(Suivi_Entretien!F3:F11,I6)</f>
        <v/>
      </c>
      <c r="K6" s="34">
        <f>IFERROR(J6/SUM(J4:J12),0)</f>
        <v/>
      </c>
      <c r="M6" s="32" t="inlineStr">
        <is>
          <t>Mars</t>
        </is>
      </c>
      <c r="N6" s="33">
        <f>IFERROR(SUMIF(Suivi_Entretien!Q3:Q11,3,Suivi_Entretien!M3:M11),0)</f>
        <v/>
      </c>
    </row>
    <row r="7">
      <c r="A7" s="36" t="inlineStr">
        <is>
          <t>Coût moyen TTC (€)</t>
        </is>
      </c>
      <c r="B7" s="29" t="n"/>
      <c r="C7" s="37">
        <f>IFERROR(AVERAGE(Suivi_Entretien!M3:M11),0)</f>
        <v/>
      </c>
      <c r="E7" s="38" t="inlineStr">
        <is>
          <t>Toyota Corolla</t>
        </is>
      </c>
      <c r="F7" s="39">
        <f>IFERROR(SUMIF(Suivi_Entretien!C3:C11,E7,Suivi_Entretien!M3:M11),0)</f>
        <v/>
      </c>
      <c r="G7" s="40">
        <f>IFERROR(F7/SUM(F4:F12),0)</f>
        <v/>
      </c>
      <c r="I7" s="38" t="inlineStr">
        <is>
          <t>Pneus</t>
        </is>
      </c>
      <c r="J7" s="41">
        <f>COUNTIF(Suivi_Entretien!F3:F11,I7)</f>
        <v/>
      </c>
      <c r="K7" s="40">
        <f>IFERROR(J7/SUM(J4:J12),0)</f>
        <v/>
      </c>
      <c r="M7" s="38" t="inlineStr">
        <is>
          <t>Avril</t>
        </is>
      </c>
      <c r="N7" s="39">
        <f>IFERROR(SUMIF(Suivi_Entretien!Q3:Q11,4,Suivi_Entretien!M3:M11),0)</f>
        <v/>
      </c>
    </row>
    <row r="8">
      <c r="A8" s="30" t="inlineStr">
        <is>
          <t>Nombre d'interventions 'OK'</t>
        </is>
      </c>
      <c r="B8" s="29" t="n"/>
      <c r="C8" s="31">
        <f>COUNTIF(Suivi_Entretien!P3:P11,"OK")</f>
        <v/>
      </c>
      <c r="E8" s="32" t="inlineStr">
        <is>
          <t>Dacia Duster</t>
        </is>
      </c>
      <c r="F8" s="33">
        <f>IFERROR(SUMIF(Suivi_Entretien!C3:C11,E8,Suivi_Entretien!M3:M11),0)</f>
        <v/>
      </c>
      <c r="G8" s="34">
        <f>IFERROR(F8/SUM(F4:F12),0)</f>
        <v/>
      </c>
      <c r="I8" s="32" t="inlineStr">
        <is>
          <t>Contrôle technique</t>
        </is>
      </c>
      <c r="J8" s="35">
        <f>COUNTIF(Suivi_Entretien!F3:F11,I8)</f>
        <v/>
      </c>
      <c r="K8" s="34">
        <f>IFERROR(J8/SUM(J4:J12),0)</f>
        <v/>
      </c>
      <c r="M8" s="32" t="inlineStr">
        <is>
          <t>Mai</t>
        </is>
      </c>
      <c r="N8" s="33">
        <f>IFERROR(SUMIF(Suivi_Entretien!Q3:Q11,5,Suivi_Entretien!M3:M11),0)</f>
        <v/>
      </c>
    </row>
    <row r="9">
      <c r="A9" s="36" t="inlineStr">
        <is>
          <t>Nombre 'À prévoir'</t>
        </is>
      </c>
      <c r="B9" s="29" t="n"/>
      <c r="C9" s="31">
        <f>COUNTIF(Suivi_Entretien!P3:P11,"À prévoir")</f>
        <v/>
      </c>
      <c r="E9" s="38" t="inlineStr">
        <is>
          <t>Volkswagen Golf</t>
        </is>
      </c>
      <c r="F9" s="39">
        <f>IFERROR(SUMIF(Suivi_Entretien!C3:C11,E9,Suivi_Entretien!M3:M11),0)</f>
        <v/>
      </c>
      <c r="G9" s="40">
        <f>IFERROR(F9/SUM(F4:F12),0)</f>
        <v/>
      </c>
      <c r="I9" s="38" t="inlineStr">
        <is>
          <t>Batterie</t>
        </is>
      </c>
      <c r="J9" s="41">
        <f>COUNTIF(Suivi_Entretien!F3:F11,I9)</f>
        <v/>
      </c>
      <c r="K9" s="40">
        <f>IFERROR(J9/SUM(J4:J12),0)</f>
        <v/>
      </c>
      <c r="M9" s="38" t="inlineStr">
        <is>
          <t>Juin</t>
        </is>
      </c>
      <c r="N9" s="39">
        <f>IFERROR(SUMIF(Suivi_Entretien!Q3:Q11,6,Suivi_Entretien!M3:M11),0)</f>
        <v/>
      </c>
    </row>
    <row r="10">
      <c r="A10" s="30" t="inlineStr">
        <is>
          <t>Nombre 'Urgent'</t>
        </is>
      </c>
      <c r="B10" s="29" t="n"/>
      <c r="C10" s="31">
        <f>COUNTIF(Suivi_Entretien!P3:P11,"Urgent")</f>
        <v/>
      </c>
      <c r="E10" s="32" t="inlineStr">
        <is>
          <t>Ford Fiesta</t>
        </is>
      </c>
      <c r="F10" s="33">
        <f>IFERROR(SUMIF(Suivi_Entretien!C3:C11,E10,Suivi_Entretien!M3:M11),0)</f>
        <v/>
      </c>
      <c r="G10" s="34">
        <f>IFERROR(F10/SUM(F4:F12),0)</f>
        <v/>
      </c>
      <c r="I10" s="32" t="inlineStr">
        <is>
          <t>Filtre habitacle</t>
        </is>
      </c>
      <c r="J10" s="35">
        <f>COUNTIF(Suivi_Entretien!F3:F11,I10)</f>
        <v/>
      </c>
      <c r="K10" s="34">
        <f>IFERROR(J10/SUM(J4:J12),0)</f>
        <v/>
      </c>
      <c r="M10" s="32" t="inlineStr">
        <is>
          <t>Juillet</t>
        </is>
      </c>
      <c r="N10" s="33">
        <f>IFERROR(SUMIF(Suivi_Entretien!Q3:Q11,7,Suivi_Entretien!M3:M11),0)</f>
        <v/>
      </c>
    </row>
    <row r="11">
      <c r="E11" s="38" t="inlineStr">
        <is>
          <t>Opel Astra</t>
        </is>
      </c>
      <c r="F11" s="39">
        <f>IFERROR(SUMIF(Suivi_Entretien!C3:C11,E11,Suivi_Entretien!M3:M11),0)</f>
        <v/>
      </c>
      <c r="G11" s="40">
        <f>IFERROR(F11/SUM(F4:F12),0)</f>
        <v/>
      </c>
      <c r="I11" s="38" t="inlineStr">
        <is>
          <t>Liquide de frein</t>
        </is>
      </c>
      <c r="J11" s="41">
        <f>COUNTIF(Suivi_Entretien!F3:F11,I11)</f>
        <v/>
      </c>
      <c r="K11" s="40">
        <f>IFERROR(J11/SUM(J4:J12),0)</f>
        <v/>
      </c>
      <c r="M11" s="38" t="inlineStr">
        <is>
          <t>Août</t>
        </is>
      </c>
      <c r="N11" s="39">
        <f>IFERROR(SUMIF(Suivi_Entretien!Q3:Q11,8,Suivi_Entretien!M3:M11),0)</f>
        <v/>
      </c>
    </row>
    <row r="12">
      <c r="E12" s="32" t="inlineStr">
        <is>
          <t>Kia Sportage</t>
        </is>
      </c>
      <c r="F12" s="33">
        <f>IFERROR(SUMIF(Suivi_Entretien!C3:C11,E12,Suivi_Entretien!M3:M11),0)</f>
        <v/>
      </c>
      <c r="G12" s="34">
        <f>IFERROR(F12/SUM(F4:F12),0)</f>
        <v/>
      </c>
      <c r="I12" s="32" t="inlineStr">
        <is>
          <t>Climatisation</t>
        </is>
      </c>
      <c r="J12" s="35">
        <f>COUNTIF(Suivi_Entretien!F3:F11,I12)</f>
        <v/>
      </c>
      <c r="K12" s="34">
        <f>IFERROR(J12/SUM(J4:J12),0)</f>
        <v/>
      </c>
      <c r="M12" s="32" t="inlineStr">
        <is>
          <t>Septembre</t>
        </is>
      </c>
      <c r="N12" s="33">
        <f>IFERROR(SUMIF(Suivi_Entretien!Q3:Q11,9,Suivi_Entretien!M3:M11),0)</f>
        <v/>
      </c>
    </row>
    <row r="13">
      <c r="M13" s="38" t="inlineStr">
        <is>
          <t>Octobre</t>
        </is>
      </c>
      <c r="N13" s="39">
        <f>IFERROR(SUMIF(Suivi_Entretien!Q3:Q11,10,Suivi_Entretien!M3:M11),0)</f>
        <v/>
      </c>
    </row>
    <row r="14">
      <c r="M14" s="32" t="inlineStr">
        <is>
          <t>Novembre</t>
        </is>
      </c>
      <c r="N14" s="33">
        <f>IFERROR(SUMIF(Suivi_Entretien!Q3:Q11,11,Suivi_Entretien!M3:M11),0)</f>
        <v/>
      </c>
    </row>
    <row r="15">
      <c r="M15" s="38" t="inlineStr">
        <is>
          <t>Décembre</t>
        </is>
      </c>
      <c r="N15" s="39">
        <f>IFERROR(SUMIF(Suivi_Entretien!Q3:Q11,12,Suivi_Entretien!M3:M11),0)</f>
        <v/>
      </c>
    </row>
  </sheetData>
  <mergeCells count="12">
    <mergeCell ref="A1:N1"/>
    <mergeCell ref="A3:C3"/>
    <mergeCell ref="A4:B4"/>
    <mergeCell ref="A5:B5"/>
    <mergeCell ref="A6:B6"/>
    <mergeCell ref="A7:B7"/>
    <mergeCell ref="A8:B8"/>
    <mergeCell ref="A9:B9"/>
    <mergeCell ref="A10:B10"/>
    <mergeCell ref="E3:G3"/>
    <mergeCell ref="I3:K3"/>
    <mergeCell ref="M3:N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5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70" customWidth="1" min="2" max="2"/>
  </cols>
  <sheetData>
    <row r="1" ht="32" customHeight="1">
      <c r="A1" s="1" t="inlineStr">
        <is>
          <t>MODE D'EMPLOI — SUIVI ENTRETIEN VÉHICULE</t>
        </is>
      </c>
    </row>
    <row r="3" ht="32" customHeight="1">
      <c r="A3" s="42" t="inlineStr">
        <is>
          <t>PRÉSENTATION DU CLASSEUR</t>
        </is>
      </c>
    </row>
    <row r="4" ht="32" customHeight="1">
      <c r="A4" s="42" t="inlineStr">
        <is>
          <t>Ce classeur permet de suivre tous les entretiens de votre flotte de véhicules.
Il comprend 4 feuilles : Suivi_Entretien, Référentiel_Entretiens, Synthèse, Mode_d_emploi.</t>
        </is>
      </c>
    </row>
    <row r="5" ht="20" customHeight="1"/>
    <row r="6" ht="20" customHeight="1">
      <c r="A6" s="27" t="inlineStr">
        <is>
          <t>FEUILLE 1 — Suivi_Entretien</t>
        </is>
      </c>
    </row>
    <row r="7" ht="32" customHeight="1">
      <c r="A7" s="42" t="inlineStr">
        <is>
          <t>Comment saisir une intervention :</t>
        </is>
      </c>
    </row>
    <row r="8" ht="20" customHeight="1">
      <c r="A8" s="30" t="inlineStr">
        <is>
          <t>ID</t>
        </is>
      </c>
      <c r="B8" s="43" t="inlineStr">
        <is>
          <t>Numéro unique de l'intervention (entier, ex : 1, 2, 3…)</t>
        </is>
      </c>
    </row>
    <row r="9" ht="20" customHeight="1">
      <c r="A9" s="36" t="inlineStr">
        <is>
          <t>Date entretien</t>
        </is>
      </c>
      <c r="B9" s="44" t="inlineStr">
        <is>
          <t>Date au format JJ/MM/AAAA (ex : 10/01/2026)</t>
        </is>
      </c>
    </row>
    <row r="10" ht="20" customHeight="1">
      <c r="A10" s="30" t="inlineStr">
        <is>
          <t>Véhicule</t>
        </is>
      </c>
      <c r="B10" s="43" t="inlineStr">
        <is>
          <t>Marque et modèle du véhicule (ex : Peugeot 308)</t>
        </is>
      </c>
    </row>
    <row r="11" ht="20" customHeight="1">
      <c r="A11" s="36" t="inlineStr">
        <is>
          <t>Immatriculation</t>
        </is>
      </c>
      <c r="B11" s="44" t="inlineStr">
        <is>
          <t>Numéro d'immatriculation français (ex : AB-123-CD)</t>
        </is>
      </c>
    </row>
    <row r="12" ht="20" customHeight="1">
      <c r="A12" s="30" t="inlineStr">
        <is>
          <t>Kilométrage</t>
        </is>
      </c>
      <c r="B12" s="43" t="inlineStr">
        <is>
          <t>Kilométrage actuel du véhicule lors de l'entretien</t>
        </is>
      </c>
    </row>
    <row r="13" ht="20" customHeight="1">
      <c r="A13" s="36" t="inlineStr">
        <is>
          <t>Type d'entretien</t>
        </is>
      </c>
      <c r="B13" s="44" t="inlineStr">
        <is>
          <t>Nature de l'intervention (ex : Vidange, Révision, Pneus…)</t>
        </is>
      </c>
    </row>
    <row r="14" ht="20" customHeight="1">
      <c r="A14" s="30" t="inlineStr">
        <is>
          <t>Code entretien</t>
        </is>
      </c>
      <c r="B14" s="43" t="inlineStr">
        <is>
          <t>Code court du type (VID, REV, FRE, PNE, CT, BAT, FIL, LFR, CLI)</t>
        </is>
      </c>
    </row>
    <row r="15" ht="20" customHeight="1">
      <c r="A15" s="36" t="inlineStr">
        <is>
          <t>Prestataire</t>
        </is>
      </c>
      <c r="B15" s="44" t="inlineStr">
        <is>
          <t>Nom du garage ou centre auto</t>
        </is>
      </c>
    </row>
    <row r="16" ht="20" customHeight="1">
      <c r="A16" s="30" t="inlineStr">
        <is>
          <t>Ville</t>
        </is>
      </c>
      <c r="B16" s="43" t="inlineStr">
        <is>
          <t>Ville où a eu lieu l'entretien</t>
        </is>
      </c>
    </row>
    <row r="17" ht="20" customHeight="1">
      <c r="A17" s="36" t="inlineStr">
        <is>
          <t>Coût HT (€)</t>
        </is>
      </c>
      <c r="B17" s="44" t="inlineStr">
        <is>
          <t>Montant hors taxe en euros — CELLULE DE SAISIE (fond jaune)</t>
        </is>
      </c>
    </row>
    <row r="18" ht="20" customHeight="1">
      <c r="A18" s="30" t="inlineStr">
        <is>
          <t>TVA %</t>
        </is>
      </c>
      <c r="B18" s="43" t="inlineStr">
        <is>
          <t>Taux de TVA applicable — CELLULE DE SAISIE (fond jaune) — généralement 20%</t>
        </is>
      </c>
    </row>
    <row r="19" ht="20" customHeight="1">
      <c r="A19" s="36" t="inlineStr">
        <is>
          <t>TVA (€)</t>
        </is>
      </c>
      <c r="B19" s="44" t="inlineStr">
        <is>
          <t>Calculée automatiquement : Coût HT × TVA %</t>
        </is>
      </c>
    </row>
    <row r="20" ht="20" customHeight="1">
      <c r="A20" s="30" t="inlineStr">
        <is>
          <t>Coût TTC (€)</t>
        </is>
      </c>
      <c r="B20" s="43" t="inlineStr">
        <is>
          <t>Calculé automatiquement : Coût HT + TVA €</t>
        </is>
      </c>
    </row>
    <row r="21" ht="20" customHeight="1">
      <c r="A21" s="36" t="inlineStr">
        <is>
          <t>Prochain entretien (km)</t>
        </is>
      </c>
      <c r="B21" s="44" t="inlineStr">
        <is>
          <t>Kilométrage cible pour le prochain entretien</t>
        </is>
      </c>
    </row>
    <row r="22" ht="20" customHeight="1">
      <c r="A22" s="30" t="inlineStr">
        <is>
          <t>Échéance estimée</t>
        </is>
      </c>
      <c r="B22" s="43" t="inlineStr">
        <is>
          <t>Date estimée du prochain entretien (calculée automatiquement)</t>
        </is>
      </c>
    </row>
    <row r="23" ht="20" customHeight="1">
      <c r="A23" s="36" t="inlineStr">
        <is>
          <t>Statut</t>
        </is>
      </c>
      <c r="B23" s="44" t="inlineStr">
        <is>
          <t>OK / À prévoir / Urgent (calculé selon l'échéance)</t>
        </is>
      </c>
    </row>
    <row r="24" ht="20" customHeight="1">
      <c r="A24" s="30" t="inlineStr">
        <is>
          <t>Mois</t>
        </is>
      </c>
      <c r="B24" s="43" t="inlineStr">
        <is>
          <t>Extrait automatiquement de la date — utilisé pour les graphiques</t>
        </is>
      </c>
    </row>
    <row r="25" ht="20" customHeight="1"/>
    <row r="26" ht="20" customHeight="1">
      <c r="A26" s="27" t="inlineStr">
        <is>
          <t>FEUILLE 2 — Référentiel_Entretiens</t>
        </is>
      </c>
    </row>
    <row r="27" ht="32" customHeight="1">
      <c r="A27" s="42" t="inlineStr">
        <is>
          <t>Cette feuille liste les types d'entretien avec leurs caractéristiques.</t>
        </is>
      </c>
    </row>
    <row r="28" ht="20" customHeight="1">
      <c r="A28" s="30" t="inlineStr">
        <is>
          <t>Code entretien</t>
        </is>
      </c>
      <c r="B28" s="43" t="inlineStr">
        <is>
          <t>Code unique du type d'entretien</t>
        </is>
      </c>
    </row>
    <row r="29" ht="20" customHeight="1">
      <c r="A29" s="36" t="inlineStr">
        <is>
          <t>Type d'entretien</t>
        </is>
      </c>
      <c r="B29" s="44" t="inlineStr">
        <is>
          <t>Libellé complet</t>
        </is>
      </c>
    </row>
    <row r="30" ht="20" customHeight="1">
      <c r="A30" s="30" t="inlineStr">
        <is>
          <t>Fréquence km</t>
        </is>
      </c>
      <c r="B30" s="43" t="inlineStr">
        <is>
          <t>Distance en km entre deux entretiens de ce type</t>
        </is>
      </c>
    </row>
    <row r="31" ht="20" customHeight="1">
      <c r="A31" s="36" t="inlineStr">
        <is>
          <t>Fréquence mois</t>
        </is>
      </c>
      <c r="B31" s="44" t="inlineStr">
        <is>
          <t>Délai en mois entre deux entretiens</t>
        </is>
      </c>
    </row>
    <row r="32" ht="20" customHeight="1">
      <c r="A32" s="30" t="inlineStr">
        <is>
          <t>Coût moyen HT (€)</t>
        </is>
      </c>
      <c r="B32" s="43" t="inlineStr">
        <is>
          <t>Coût moyen constaté hors taxe</t>
        </is>
      </c>
    </row>
    <row r="33" ht="20" customHeight="1">
      <c r="A33" s="36" t="inlineStr">
        <is>
          <t>TVA % standard</t>
        </is>
      </c>
      <c r="B33" s="44" t="inlineStr">
        <is>
          <t>Taux de TVA habituel pour ce type</t>
        </is>
      </c>
    </row>
    <row r="34" ht="20" customHeight="1">
      <c r="A34" s="30" t="inlineStr">
        <is>
          <t>Alerte avant km</t>
        </is>
      </c>
      <c r="B34" s="43" t="inlineStr">
        <is>
          <t>Seuil d'alerte en km avant l'échéance kilométrique</t>
        </is>
      </c>
    </row>
    <row r="35" ht="20" customHeight="1">
      <c r="A35" s="36" t="inlineStr">
        <is>
          <t>Alerte avant jours</t>
        </is>
      </c>
      <c r="B35" s="44" t="inlineStr">
        <is>
          <t>Nombre de jours avant l'échéance pour déclencher une alerte</t>
        </is>
      </c>
    </row>
    <row r="36" ht="20" customHeight="1"/>
    <row r="37" ht="20" customHeight="1">
      <c r="A37" s="27" t="inlineStr">
        <is>
          <t>FEUILLE 3 — Synthèse</t>
        </is>
      </c>
    </row>
    <row r="38" ht="32" customHeight="1">
      <c r="A38" s="42" t="inlineStr">
        <is>
          <t>Tableau de bord automatique — NE PAS MODIFIER LES FORMULES.</t>
        </is>
      </c>
    </row>
    <row r="39" ht="20" customHeight="1">
      <c r="A39" s="36" t="inlineStr">
        <is>
          <t>Indicateurs clés</t>
        </is>
      </c>
      <c r="B39" s="44" t="inlineStr">
        <is>
          <t>Nombre d'interventions, coûts totaux et moyens, statuts</t>
        </is>
      </c>
    </row>
    <row r="40" ht="20" customHeight="1">
      <c r="A40" s="30" t="inlineStr">
        <is>
          <t>Coût TTC par véhicule</t>
        </is>
      </c>
      <c r="B40" s="43" t="inlineStr">
        <is>
          <t>SUMIF sur la feuille Suivi_Entretien</t>
        </is>
      </c>
    </row>
    <row r="41" ht="20" customHeight="1">
      <c r="A41" s="36" t="inlineStr">
        <is>
          <t>Répartition par type</t>
        </is>
      </c>
      <c r="B41" s="44" t="inlineStr">
        <is>
          <t>COUNTIF sur les types d'entretien</t>
        </is>
      </c>
    </row>
    <row r="42" ht="20" customHeight="1">
      <c r="A42" s="30" t="inlineStr">
        <is>
          <t>Dépenses mensuelles</t>
        </is>
      </c>
      <c r="B42" s="43" t="inlineStr">
        <is>
          <t>SUMIF sur le numéro de mois</t>
        </is>
      </c>
    </row>
    <row r="43" ht="20" customHeight="1">
      <c r="A43" s="36" t="inlineStr">
        <is>
          <t>Graphiques</t>
        </is>
      </c>
      <c r="B43" s="44" t="inlineStr">
        <is>
          <t>3 graphiques : histogramme véhicules, camembert types, courbe mensuelle</t>
        </is>
      </c>
    </row>
    <row r="44" ht="20" customHeight="1"/>
    <row r="45" ht="20" customHeight="1">
      <c r="A45" s="27" t="inlineStr">
        <is>
          <t>CODES COULEURS</t>
        </is>
      </c>
    </row>
    <row r="46" ht="20" customHeight="1">
      <c r="A46" s="30" t="inlineStr">
        <is>
          <t>Fond jaune (FFFBEB)</t>
        </is>
      </c>
      <c r="B46" s="43" t="inlineStr">
        <is>
          <t>Cellule de saisie — valeur à entrer manuellement</t>
        </is>
      </c>
    </row>
    <row r="47" ht="20" customHeight="1">
      <c r="A47" s="36" t="inlineStr">
        <is>
          <t>Statut VERT</t>
        </is>
      </c>
      <c r="B47" s="44" t="inlineStr">
        <is>
          <t>OK — entretien non urgent, prochaine échéance dans plus de 60 jours</t>
        </is>
      </c>
    </row>
    <row r="48" ht="20" customHeight="1">
      <c r="A48" s="30" t="inlineStr">
        <is>
          <t>Statut ORANGE</t>
        </is>
      </c>
      <c r="B48" s="43" t="inlineStr">
        <is>
          <t>À prévoir — échéance dans moins de 60 jours</t>
        </is>
      </c>
    </row>
    <row r="49" ht="20" customHeight="1">
      <c r="A49" s="36" t="inlineStr">
        <is>
          <t>Statut ROUGE</t>
        </is>
      </c>
      <c r="B49" s="44" t="inlineStr">
        <is>
          <t>Urgent — échéance dépassée, intervention à réaliser immédiatement</t>
        </is>
      </c>
    </row>
    <row r="50" ht="20" customHeight="1">
      <c r="A50" s="30" t="inlineStr">
        <is>
          <t>En-tête foncé (1E293B)</t>
        </is>
      </c>
      <c r="B50" s="43" t="inlineStr">
        <is>
          <t>Ligne d'en-tête principale</t>
        </is>
      </c>
    </row>
    <row r="51" ht="20" customHeight="1">
      <c r="A51" s="36" t="inlineStr">
        <is>
          <t>Rouge (C8102E)</t>
        </is>
      </c>
      <c r="B51" s="44" t="inlineStr">
        <is>
          <t>Titres de section</t>
        </is>
      </c>
    </row>
    <row r="52" ht="20" customHeight="1"/>
    <row r="53" ht="20" customHeight="1">
      <c r="A53" s="27" t="inlineStr">
        <is>
          <t>RÈGLES DE SAISIE</t>
        </is>
      </c>
    </row>
    <row r="54" ht="20" customHeight="1">
      <c r="A54" s="30" t="inlineStr">
        <is>
          <t>Dates</t>
        </is>
      </c>
      <c r="B54" s="43" t="inlineStr">
        <is>
          <t>Toujours au format JJ/MM/AAAA — ex : 15/03/2026</t>
        </is>
      </c>
    </row>
    <row r="55" ht="20" customHeight="1">
      <c r="A55" s="36" t="inlineStr">
        <is>
          <t>Montants</t>
        </is>
      </c>
      <c r="B55" s="44" t="inlineStr">
        <is>
          <t>En euros, sans le symbole € (la mise en forme l'ajoute automatiquement)</t>
        </is>
      </c>
    </row>
    <row r="56" ht="20" customHeight="1">
      <c r="A56" s="30" t="inlineStr">
        <is>
          <t>TVA</t>
        </is>
      </c>
      <c r="B56" s="43" t="inlineStr">
        <is>
          <t>Saisir 0.20 pour 20%, 0.10 pour 10%</t>
        </is>
      </c>
    </row>
    <row r="57" ht="20" customHeight="1">
      <c r="A57" s="36" t="inlineStr">
        <is>
          <t>Codes entretien</t>
        </is>
      </c>
      <c r="B57" s="44" t="inlineStr">
        <is>
          <t>Respecter les codes du référentiel : VID, REV, FRE, PNE, CT, BAT, FIL, LFR, CLI</t>
        </is>
      </c>
    </row>
    <row r="58" ht="20" customHeight="1">
      <c r="A58" s="30" t="inlineStr">
        <is>
          <t>Ajout de lignes</t>
        </is>
      </c>
      <c r="B58" s="43" t="inlineStr">
        <is>
          <t>Copier la dernière ligne de données et adapter les formules</t>
        </is>
      </c>
    </row>
  </sheetData>
  <mergeCells count="11">
    <mergeCell ref="A1:B1"/>
    <mergeCell ref="A3:B3"/>
    <mergeCell ref="A4:B4"/>
    <mergeCell ref="A6:B6"/>
    <mergeCell ref="A7:B7"/>
    <mergeCell ref="A26:B26"/>
    <mergeCell ref="A27:B27"/>
    <mergeCell ref="A37:B37"/>
    <mergeCell ref="A38:B38"/>
    <mergeCell ref="A45:B45"/>
    <mergeCell ref="A53:B5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2026-07-01T07:47:52Z</dcterms:created>
  <dcterms:modified xmlns:dcterms="http://purl.org/dc/terms/" xmlns:xsi="http://www.w3.org/2001/XMLSchema-instance" xsi:type="dcterms:W3CDTF">2026-07-01T07:47:52Z</dcterms:modified>
</cp:coreProperties>
</file>