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aisie_Comptable" sheetId="1" state="visible" r:id="rId1"/>
    <sheet xmlns:r="http://schemas.openxmlformats.org/officeDocument/2006/relationships" name="Synthèse_Mensuelle" sheetId="2" state="visible" r:id="rId2"/>
    <sheet xmlns:r="http://schemas.openxmlformats.org/officeDocument/2006/relationships" name="Paramètres_Référentiel" sheetId="3" state="visible" r:id="rId3"/>
    <sheet xmlns:r="http://schemas.openxmlformats.org/officeDocument/2006/relationships" name="Mode_Emploi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DD/MM/YYYY"/>
    <numFmt numFmtId="165" formatCode="# ##0.00 €"/>
  </numFmts>
  <fonts count="7">
    <font>
      <name val="Calibri"/>
      <family val="2"/>
      <color theme="1"/>
      <sz val="11"/>
      <scheme val="minor"/>
    </font>
    <font>
      <name val="Calibri"/>
      <b val="1"/>
      <color rgb="001E293B"/>
      <sz val="14"/>
    </font>
    <font>
      <name val="Calibri"/>
      <b val="1"/>
      <color rgb="00FFFFFF"/>
      <sz val="11"/>
    </font>
    <font>
      <name val="Calibri"/>
      <color rgb="001E293B"/>
      <sz val="10"/>
    </font>
    <font>
      <name val="Calibri"/>
      <b val="1"/>
      <color rgb="001E293B"/>
      <sz val="10"/>
    </font>
    <font>
      <name val="Calibri"/>
      <b val="1"/>
      <color rgb="00FFFFFF"/>
      <sz val="14"/>
    </font>
    <font>
      <name val="Calibri"/>
      <i val="1"/>
      <color rgb="0094A3B8"/>
      <sz val="9"/>
    </font>
  </fonts>
  <fills count="9">
    <fill>
      <patternFill/>
    </fill>
    <fill>
      <patternFill patternType="gray125"/>
    </fill>
    <fill>
      <patternFill patternType="solid">
        <fgColor rgb="00E2E8F0"/>
      </patternFill>
    </fill>
    <fill>
      <patternFill patternType="solid">
        <fgColor rgb="001E293B"/>
      </patternFill>
    </fill>
    <fill>
      <patternFill patternType="solid">
        <fgColor rgb="00FFFFFF"/>
      </patternFill>
    </fill>
    <fill>
      <patternFill patternType="solid">
        <fgColor rgb="00FFFBEB"/>
      </patternFill>
    </fill>
    <fill>
      <patternFill patternType="solid">
        <fgColor rgb="00F8FAFC"/>
      </patternFill>
    </fill>
    <fill>
      <patternFill patternType="solid">
        <fgColor rgb="00C8102E"/>
      </patternFill>
    </fill>
    <fill>
      <patternFill patternType="solid">
        <fgColor rgb="00F1F5F9"/>
      </patternFill>
    </fill>
  </fills>
  <borders count="7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 style="medium">
        <color rgb="001E293B"/>
      </left>
      <right style="medium">
        <color rgb="001E293B"/>
      </right>
      <top style="medium">
        <color rgb="001E293B"/>
      </top>
      <bottom style="medium">
        <color rgb="001E293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43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center" vertical="center" wrapText="1"/>
    </xf>
    <xf numFmtId="164" fontId="3" fillId="4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left" vertical="center" wrapText="1"/>
    </xf>
    <xf numFmtId="165" fontId="3" fillId="5" borderId="1" applyAlignment="1" pivotButton="0" quotePrefix="0" xfId="0">
      <alignment horizontal="right" vertical="center"/>
    </xf>
    <xf numFmtId="9" fontId="3" fillId="5" borderId="1" applyAlignment="1" pivotButton="0" quotePrefix="0" xfId="0">
      <alignment horizontal="center" vertical="center" wrapText="1"/>
    </xf>
    <xf numFmtId="165" fontId="3" fillId="4" borderId="1" applyAlignment="1" pivotButton="0" quotePrefix="0" xfId="0">
      <alignment horizontal="right" vertical="center"/>
    </xf>
    <xf numFmtId="0" fontId="3" fillId="5" borderId="1" applyAlignment="1" pivotButton="0" quotePrefix="0" xfId="0">
      <alignment horizontal="center" vertical="center" wrapText="1"/>
    </xf>
    <xf numFmtId="164" fontId="3" fillId="6" borderId="1" applyAlignment="1" pivotButton="0" quotePrefix="0" xfId="0">
      <alignment horizontal="center" vertical="center" wrapText="1"/>
    </xf>
    <xf numFmtId="0" fontId="3" fillId="6" borderId="1" applyAlignment="1" pivotButton="0" quotePrefix="0" xfId="0">
      <alignment horizontal="center" vertical="center" wrapText="1"/>
    </xf>
    <xf numFmtId="165" fontId="3" fillId="6" borderId="1" applyAlignment="1" pivotButton="0" quotePrefix="0" xfId="0">
      <alignment horizontal="right" vertical="center"/>
    </xf>
    <xf numFmtId="0" fontId="4" fillId="2" borderId="0" applyAlignment="1" pivotButton="0" quotePrefix="0" xfId="0">
      <alignment horizontal="right" vertical="center"/>
    </xf>
    <xf numFmtId="165" fontId="4" fillId="2" borderId="2" applyAlignment="1" pivotButton="0" quotePrefix="0" xfId="0">
      <alignment horizontal="right" vertical="center"/>
    </xf>
    <xf numFmtId="0" fontId="4" fillId="4" borderId="1" applyAlignment="1" pivotButton="0" quotePrefix="0" xfId="0">
      <alignment horizontal="center" vertical="center" wrapText="1"/>
    </xf>
    <xf numFmtId="10" fontId="3" fillId="4" borderId="1" applyAlignment="1" pivotButton="0" quotePrefix="0" xfId="0">
      <alignment horizontal="right" vertical="center"/>
    </xf>
    <xf numFmtId="0" fontId="4" fillId="6" borderId="1" applyAlignment="1" pivotButton="0" quotePrefix="0" xfId="0">
      <alignment horizontal="center" vertical="center" wrapText="1"/>
    </xf>
    <xf numFmtId="10" fontId="3" fillId="6" borderId="1" applyAlignment="1" pivotButton="0" quotePrefix="0" xfId="0">
      <alignment horizontal="right" vertical="center"/>
    </xf>
    <xf numFmtId="0" fontId="4" fillId="2" borderId="1" applyAlignment="1" pivotButton="0" quotePrefix="0" xfId="0">
      <alignment horizontal="center" vertical="center" wrapText="1"/>
    </xf>
    <xf numFmtId="0" fontId="4" fillId="2" borderId="0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left" vertical="center" wrapText="1"/>
    </xf>
    <xf numFmtId="0" fontId="3" fillId="0" borderId="0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left" vertical="center" wrapText="1"/>
    </xf>
    <xf numFmtId="0" fontId="3" fillId="6" borderId="1" applyAlignment="1" pivotButton="0" quotePrefix="0" xfId="0">
      <alignment horizontal="left" vertical="center" wrapText="1"/>
    </xf>
    <xf numFmtId="0" fontId="4" fillId="6" borderId="1" applyAlignment="1" pivotButton="0" quotePrefix="0" xfId="0">
      <alignment horizontal="left" vertical="center" wrapText="1"/>
    </xf>
    <xf numFmtId="0" fontId="0" fillId="0" borderId="5" pivotButton="0" quotePrefix="0" xfId="0"/>
    <xf numFmtId="0" fontId="0" fillId="0" borderId="6" pivotButton="0" quotePrefix="0" xfId="0"/>
    <xf numFmtId="0" fontId="4" fillId="5" borderId="1" applyAlignment="1" pivotButton="0" quotePrefix="0" xfId="0">
      <alignment horizontal="right" vertical="center"/>
    </xf>
    <xf numFmtId="0" fontId="4" fillId="4" borderId="1" applyAlignment="1" pivotButton="0" quotePrefix="0" xfId="0">
      <alignment horizontal="left" vertical="center" wrapText="1"/>
    </xf>
    <xf numFmtId="165" fontId="4" fillId="5" borderId="1" applyAlignment="1" pivotButton="0" quotePrefix="0" xfId="0">
      <alignment horizontal="right" vertical="center"/>
    </xf>
    <xf numFmtId="0" fontId="5" fillId="3" borderId="0" applyAlignment="1" pivotButton="0" quotePrefix="0" xfId="0">
      <alignment horizontal="center" vertical="center" wrapText="1"/>
    </xf>
    <xf numFmtId="0" fontId="2" fillId="7" borderId="1" applyAlignment="1" pivotButton="0" quotePrefix="0" xfId="0">
      <alignment horizontal="left" vertical="center" wrapText="1"/>
    </xf>
    <xf numFmtId="0" fontId="4" fillId="8" borderId="1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center" vertical="center" wrapText="1"/>
    </xf>
    <xf numFmtId="164" fontId="3" fillId="4" borderId="1" applyAlignment="1" pivotButton="0" quotePrefix="0" xfId="0">
      <alignment horizontal="center" vertical="center" wrapText="1"/>
    </xf>
    <xf numFmtId="165" fontId="3" fillId="5" borderId="1" applyAlignment="1" pivotButton="0" quotePrefix="0" xfId="0">
      <alignment horizontal="right" vertical="center"/>
    </xf>
    <xf numFmtId="165" fontId="3" fillId="4" borderId="1" applyAlignment="1" pivotButton="0" quotePrefix="0" xfId="0">
      <alignment horizontal="right" vertical="center"/>
    </xf>
    <xf numFmtId="164" fontId="3" fillId="6" borderId="1" applyAlignment="1" pivotButton="0" quotePrefix="0" xfId="0">
      <alignment horizontal="center" vertical="center" wrapText="1"/>
    </xf>
    <xf numFmtId="165" fontId="3" fillId="6" borderId="1" applyAlignment="1" pivotButton="0" quotePrefix="0" xfId="0">
      <alignment horizontal="right" vertical="center"/>
    </xf>
    <xf numFmtId="165" fontId="4" fillId="2" borderId="2" applyAlignment="1" pivotButton="0" quotePrefix="0" xfId="0">
      <alignment horizontal="right" vertical="center"/>
    </xf>
    <xf numFmtId="165" fontId="4" fillId="5" borderId="1" applyAlignment="1" pivotButton="0" quotePrefix="0" xfId="0">
      <alignment horizontal="right" vertical="center"/>
    </xf>
  </cellXfs>
  <cellStyles count="1">
    <cellStyle name="Normal" xfId="0" builtinId="0" hidden="0"/>
  </cellStyles>
  <dxfs count="3">
    <dxf>
      <fill>
        <patternFill patternType="solid">
          <fgColor rgb="00DCFCE7"/>
        </patternFill>
      </fill>
    </dxf>
    <dxf>
      <fill>
        <patternFill patternType="solid">
          <fgColor rgb="00DBEAFE"/>
        </patternFill>
      </fill>
    </dxf>
    <dxf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Débits vs Crédits par Mois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'Synthèse_Mensuelle'!B2</f>
            </strRef>
          </tx>
          <spPr>
            <a:solidFill xmlns:a="http://schemas.openxmlformats.org/drawingml/2006/main">
              <a:srgbClr val="C8102E"/>
            </a:solidFill>
            <a:ln xmlns:a="http://schemas.openxmlformats.org/drawingml/2006/main">
              <a:prstDash val="solid"/>
            </a:ln>
          </spPr>
          <cat>
            <numRef>
              <f>'Synthèse_Mensuelle'!$A$3:$A$8</f>
            </numRef>
          </cat>
          <val>
            <numRef>
              <f>'Synthèse_Mensuelle'!$B$3:$B$8</f>
            </numRef>
          </val>
        </ser>
        <ser>
          <idx val="1"/>
          <order val="1"/>
          <tx>
            <strRef>
              <f>'Synthèse_Mensuelle'!C2</f>
            </strRef>
          </tx>
          <spPr>
            <a:solidFill xmlns:a="http://schemas.openxmlformats.org/drawingml/2006/main">
              <a:srgbClr val="1E293B"/>
            </a:solidFill>
            <a:ln xmlns:a="http://schemas.openxmlformats.org/drawingml/2006/main">
              <a:prstDash val="solid"/>
            </a:ln>
          </spPr>
          <cat>
            <numRef>
              <f>'Synthèse_Mensuelle'!$A$3:$A$8</f>
            </numRef>
          </cat>
          <val>
            <numRef>
              <f>'Synthèse_Mensuelle'!$C$3:$C$8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Mois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Montant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Évolution du Solde Mensuel</a:t>
            </a:r>
          </a:p>
        </rich>
      </tx>
    </title>
    <plotArea>
      <lineChart>
        <grouping val="standard"/>
        <ser>
          <idx val="0"/>
          <order val="0"/>
          <tx>
            <strRef>
              <f>'Synthèse_Mensuelle'!D2</f>
            </strRef>
          </tx>
          <spPr>
            <a:ln xmlns:a="http://schemas.openxmlformats.org/drawingml/2006/main" w="25000">
              <a:solidFill>
                <a:srgbClr val="0F766E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'Synthèse_Mensuelle'!$A$3:$A$8</f>
            </numRef>
          </cat>
          <val>
            <numRef>
              <f>'Synthèse_Mensuelle'!$D$3:$D$8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Mois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Solde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des Écritures par Catégorie</a:t>
            </a:r>
          </a:p>
        </rich>
      </tx>
    </title>
    <plotArea>
      <pieChart>
        <varyColors val="1"/>
        <ser>
          <idx val="0"/>
          <order val="0"/>
          <tx>
            <strRef>
              <f>'Synthèse_Mensuelle'!B12</f>
            </strRef>
          </tx>
          <spPr>
            <a:ln xmlns:a="http://schemas.openxmlformats.org/drawingml/2006/main">
              <a:prstDash val="solid"/>
            </a:ln>
          </spPr>
          <cat>
            <numRef>
              <f>'Synthèse_Mensuelle'!$A$13:$A$20</f>
            </numRef>
          </cat>
          <val>
            <numRef>
              <f>'Synthèse_Mensuelle'!$B$13:$B$20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0</col>
      <colOff>0</colOff>
      <row>10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9</col>
      <colOff>0</colOff>
      <row>10</row>
      <rowOff>0</rowOff>
    </from>
    <ext cx="648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0</col>
      <colOff>0</colOff>
      <row>27</row>
      <rowOff>0</rowOff>
    </from>
    <ext cx="6480000" cy="504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13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3" customWidth="1" min="1" max="1"/>
    <col width="14" customWidth="1" min="2" max="2"/>
    <col width="10" customWidth="1" min="3" max="3"/>
    <col width="10" customWidth="1" min="4" max="4"/>
    <col width="30" customWidth="1" min="5" max="5"/>
    <col width="22" customWidth="1" min="6" max="6"/>
    <col width="13" customWidth="1" min="7" max="7"/>
    <col width="13" customWidth="1" min="8" max="8"/>
    <col width="8" customWidth="1" min="9" max="9"/>
    <col width="12" customWidth="1" min="10" max="10"/>
    <col width="18" customWidth="1" min="11" max="11"/>
    <col width="14" customWidth="1" min="12" max="12"/>
    <col width="25" customWidth="1" min="13" max="13"/>
  </cols>
  <sheetData>
    <row r="1" ht="18" customHeight="1">
      <c r="A1" s="1" t="inlineStr">
        <is>
          <t>SAISIE DES ÉCRITURES COMPTABLES — 2026</t>
        </is>
      </c>
    </row>
    <row r="2" ht="30" customHeight="1">
      <c r="A2" s="2" t="inlineStr">
        <is>
          <t>Date</t>
        </is>
      </c>
      <c r="B2" s="2" t="inlineStr">
        <is>
          <t>N° Pièce</t>
        </is>
      </c>
      <c r="C2" s="2" t="inlineStr">
        <is>
          <t>Journal</t>
        </is>
      </c>
      <c r="D2" s="2" t="inlineStr">
        <is>
          <t>Compte</t>
        </is>
      </c>
      <c r="E2" s="2" t="inlineStr">
        <is>
          <t>Libellé</t>
        </is>
      </c>
      <c r="F2" s="2" t="inlineStr">
        <is>
          <t>Tiers</t>
        </is>
      </c>
      <c r="G2" s="2" t="inlineStr">
        <is>
          <t>Débit (€)</t>
        </is>
      </c>
      <c r="H2" s="2" t="inlineStr">
        <is>
          <t>Crédit (€)</t>
        </is>
      </c>
      <c r="I2" s="2" t="inlineStr">
        <is>
          <t>TVA %</t>
        </is>
      </c>
      <c r="J2" s="2" t="inlineStr">
        <is>
          <t>TVA (€)</t>
        </is>
      </c>
      <c r="K2" s="2" t="inlineStr">
        <is>
          <t>Catégorie</t>
        </is>
      </c>
      <c r="L2" s="2" t="inlineStr">
        <is>
          <t>Statut</t>
        </is>
      </c>
      <c r="M2" s="2" t="inlineStr">
        <is>
          <t>Commentaire</t>
        </is>
      </c>
    </row>
    <row r="3">
      <c r="A3" s="36" t="n">
        <v>46027</v>
      </c>
      <c r="B3" s="4" t="inlineStr">
        <is>
          <t>F2026-001</t>
        </is>
      </c>
      <c r="C3" s="4" t="inlineStr">
        <is>
          <t>VTE</t>
        </is>
      </c>
      <c r="D3" s="4" t="inlineStr">
        <is>
          <t>707000</t>
        </is>
      </c>
      <c r="E3" s="5" t="inlineStr">
        <is>
          <t>Vente prestation conseil</t>
        </is>
      </c>
      <c r="F3" s="5" t="inlineStr">
        <is>
          <t>Sophie Martin</t>
        </is>
      </c>
      <c r="G3" s="37" t="n">
        <v>0</v>
      </c>
      <c r="H3" s="37" t="n">
        <v>2400</v>
      </c>
      <c r="I3" s="7" t="n">
        <v>0.2</v>
      </c>
      <c r="J3" s="38">
        <f>IFERROR(IF(AND(G3=0,H3=0),0,MAX(G3,H3)*I3),0)</f>
        <v/>
      </c>
      <c r="K3" s="9" t="inlineStr">
        <is>
          <t>Vente</t>
        </is>
      </c>
      <c r="L3" s="4">
        <f>IF(AND(G3=0,H3=0),"À vérifier",IF(G3&gt;0,"Débit","Crédit"))</f>
        <v/>
      </c>
      <c r="M3" s="5" t="inlineStr"/>
    </row>
    <row r="4">
      <c r="A4" s="39" t="n">
        <v>46028</v>
      </c>
      <c r="B4" s="11" t="inlineStr">
        <is>
          <t>A2026-014</t>
        </is>
      </c>
      <c r="C4" s="11" t="inlineStr">
        <is>
          <t>ACH</t>
        </is>
      </c>
      <c r="D4" s="11" t="inlineStr">
        <is>
          <t>606300</t>
        </is>
      </c>
      <c r="E4" s="5" t="inlineStr">
        <is>
          <t>Fournitures de bureau</t>
        </is>
      </c>
      <c r="F4" s="5" t="inlineStr">
        <is>
          <t>Papeterie Lyon</t>
        </is>
      </c>
      <c r="G4" s="37" t="n">
        <v>180</v>
      </c>
      <c r="H4" s="37" t="n">
        <v>0</v>
      </c>
      <c r="I4" s="7" t="n">
        <v>0.2</v>
      </c>
      <c r="J4" s="40">
        <f>IFERROR(IF(AND(G4=0,H4=0),0,MAX(G4,H4)*I4),0)</f>
        <v/>
      </c>
      <c r="K4" s="9" t="inlineStr">
        <is>
          <t>Achat</t>
        </is>
      </c>
      <c r="L4" s="11">
        <f>IF(AND(G4=0,H4=0),"À vérifier",IF(G4&gt;0,"Débit","Crédit"))</f>
        <v/>
      </c>
      <c r="M4" s="5" t="inlineStr"/>
    </row>
    <row r="5">
      <c r="A5" s="36" t="n">
        <v>46032</v>
      </c>
      <c r="B5" s="4" t="inlineStr">
        <is>
          <t>BQ-001</t>
        </is>
      </c>
      <c r="C5" s="4" t="inlineStr">
        <is>
          <t>BANQUE</t>
        </is>
      </c>
      <c r="D5" s="4" t="inlineStr">
        <is>
          <t>512000</t>
        </is>
      </c>
      <c r="E5" s="5" t="inlineStr">
        <is>
          <t>Virement client</t>
        </is>
      </c>
      <c r="F5" s="5" t="inlineStr">
        <is>
          <t>Julien Dubois</t>
        </is>
      </c>
      <c r="G5" s="37" t="n">
        <v>0</v>
      </c>
      <c r="H5" s="37" t="n">
        <v>3600</v>
      </c>
      <c r="I5" s="7" t="n">
        <v>0.2</v>
      </c>
      <c r="J5" s="38">
        <f>IFERROR(IF(AND(G5=0,H5=0),0,MAX(G5,H5)*I5),0)</f>
        <v/>
      </c>
      <c r="K5" s="9" t="inlineStr">
        <is>
          <t>Banque</t>
        </is>
      </c>
      <c r="L5" s="4">
        <f>IF(AND(G5=0,H5=0),"À vérifier",IF(G5&gt;0,"Débit","Crédit"))</f>
        <v/>
      </c>
      <c r="M5" s="5" t="inlineStr">
        <is>
          <t>Règlement facture nov.</t>
        </is>
      </c>
    </row>
    <row r="6">
      <c r="A6" s="39" t="n">
        <v>46040</v>
      </c>
      <c r="B6" s="11" t="inlineStr">
        <is>
          <t>OD-001</t>
        </is>
      </c>
      <c r="C6" s="11" t="inlineStr">
        <is>
          <t>OD</t>
        </is>
      </c>
      <c r="D6" s="11" t="inlineStr">
        <is>
          <t>641000</t>
        </is>
      </c>
      <c r="E6" s="5" t="inlineStr">
        <is>
          <t>Salaires</t>
        </is>
      </c>
      <c r="F6" s="5" t="inlineStr">
        <is>
          <t>Camille Bernard</t>
        </is>
      </c>
      <c r="G6" s="37" t="n">
        <v>2150</v>
      </c>
      <c r="H6" s="37" t="n">
        <v>0</v>
      </c>
      <c r="I6" s="7" t="n">
        <v>0</v>
      </c>
      <c r="J6" s="40">
        <f>IFERROR(IF(AND(G6=0,H6=0),0,MAX(G6,H6)*I6),0)</f>
        <v/>
      </c>
      <c r="K6" s="9" t="inlineStr">
        <is>
          <t>Paie</t>
        </is>
      </c>
      <c r="L6" s="11">
        <f>IF(AND(G6=0,H6=0),"À vérifier",IF(G6&gt;0,"Débit","Crédit"))</f>
        <v/>
      </c>
      <c r="M6" s="5" t="inlineStr">
        <is>
          <t>Charges sociales séparées</t>
        </is>
      </c>
    </row>
    <row r="7">
      <c r="A7" s="36" t="n">
        <v>46046</v>
      </c>
      <c r="B7" s="4" t="inlineStr">
        <is>
          <t>F2026-002</t>
        </is>
      </c>
      <c r="C7" s="4" t="inlineStr">
        <is>
          <t>VTE</t>
        </is>
      </c>
      <c r="D7" s="4" t="inlineStr">
        <is>
          <t>706000</t>
        </is>
      </c>
      <c r="E7" s="5" t="inlineStr">
        <is>
          <t>Prestations de formation</t>
        </is>
      </c>
      <c r="F7" s="5" t="inlineStr">
        <is>
          <t>Nicolas Leroy</t>
        </is>
      </c>
      <c r="G7" s="37" t="n">
        <v>0</v>
      </c>
      <c r="H7" s="37" t="n">
        <v>1200</v>
      </c>
      <c r="I7" s="7" t="n">
        <v>0.2</v>
      </c>
      <c r="J7" s="38">
        <f>IFERROR(IF(AND(G7=0,H7=0),0,MAX(G7,H7)*I7),0)</f>
        <v/>
      </c>
      <c r="K7" s="9" t="inlineStr">
        <is>
          <t>Vente</t>
        </is>
      </c>
      <c r="L7" s="4">
        <f>IF(AND(G7=0,H7=0),"À vérifier",IF(G7&gt;0,"Débit","Crédit"))</f>
        <v/>
      </c>
      <c r="M7" s="5" t="inlineStr"/>
    </row>
    <row r="8">
      <c r="A8" s="39" t="n">
        <v>46055</v>
      </c>
      <c r="B8" s="11" t="inlineStr">
        <is>
          <t>A2026-021</t>
        </is>
      </c>
      <c r="C8" s="11" t="inlineStr">
        <is>
          <t>ACH</t>
        </is>
      </c>
      <c r="D8" s="11" t="inlineStr">
        <is>
          <t>613500</t>
        </is>
      </c>
      <c r="E8" s="5" t="inlineStr">
        <is>
          <t>Location photocopieur</t>
        </is>
      </c>
      <c r="F8" s="5" t="inlineStr">
        <is>
          <t>Rennes Buro</t>
        </is>
      </c>
      <c r="G8" s="37" t="n">
        <v>95</v>
      </c>
      <c r="H8" s="37" t="n">
        <v>0</v>
      </c>
      <c r="I8" s="7" t="n">
        <v>0.2</v>
      </c>
      <c r="J8" s="40">
        <f>IFERROR(IF(AND(G8=0,H8=0),0,MAX(G8,H8)*I8),0)</f>
        <v/>
      </c>
      <c r="K8" s="9" t="inlineStr">
        <is>
          <t>Charges fixes</t>
        </is>
      </c>
      <c r="L8" s="11">
        <f>IF(AND(G8=0,H8=0),"À vérifier",IF(G8&gt;0,"Débit","Crédit"))</f>
        <v/>
      </c>
      <c r="M8" s="5" t="inlineStr"/>
    </row>
    <row r="9">
      <c r="A9" s="36" t="n">
        <v>46064</v>
      </c>
      <c r="B9" s="4" t="inlineStr">
        <is>
          <t>F2026-003</t>
        </is>
      </c>
      <c r="C9" s="4" t="inlineStr">
        <is>
          <t>VTE</t>
        </is>
      </c>
      <c r="D9" s="4" t="inlineStr">
        <is>
          <t>707000</t>
        </is>
      </c>
      <c r="E9" s="5" t="inlineStr">
        <is>
          <t>Vente mission audit</t>
        </is>
      </c>
      <c r="F9" s="5" t="inlineStr">
        <is>
          <t>Chloé Fournier</t>
        </is>
      </c>
      <c r="G9" s="37" t="n">
        <v>0</v>
      </c>
      <c r="H9" s="37" t="n">
        <v>4800</v>
      </c>
      <c r="I9" s="7" t="n">
        <v>0.2</v>
      </c>
      <c r="J9" s="38">
        <f>IFERROR(IF(AND(G9=0,H9=0),0,MAX(G9,H9)*I9),0)</f>
        <v/>
      </c>
      <c r="K9" s="9" t="inlineStr">
        <is>
          <t>Vente</t>
        </is>
      </c>
      <c r="L9" s="4">
        <f>IF(AND(G9=0,H9=0),"À vérifier",IF(G9&gt;0,"Débit","Crédit"))</f>
        <v/>
      </c>
      <c r="M9" s="5" t="inlineStr"/>
    </row>
    <row r="10">
      <c r="A10" s="39" t="n">
        <v>46073</v>
      </c>
      <c r="B10" s="11" t="inlineStr">
        <is>
          <t>OD-002</t>
        </is>
      </c>
      <c r="C10" s="11" t="inlineStr">
        <is>
          <t>OD</t>
        </is>
      </c>
      <c r="D10" s="11" t="inlineStr">
        <is>
          <t>445660</t>
        </is>
      </c>
      <c r="E10" s="5" t="inlineStr">
        <is>
          <t>TVA déductible autres biens et services</t>
        </is>
      </c>
      <c r="F10" s="5" t="inlineStr">
        <is>
          <t>Trésorerie</t>
        </is>
      </c>
      <c r="G10" s="37" t="n">
        <v>420</v>
      </c>
      <c r="H10" s="37" t="n">
        <v>0</v>
      </c>
      <c r="I10" s="7" t="n">
        <v>0.2</v>
      </c>
      <c r="J10" s="40">
        <f>IFERROR(IF(AND(G10=0,H10=0),0,MAX(G10,H10)*I10),0)</f>
        <v/>
      </c>
      <c r="K10" s="9" t="inlineStr">
        <is>
          <t>TVA</t>
        </is>
      </c>
      <c r="L10" s="11">
        <f>IF(AND(G10=0,H10=0),"À vérifier",IF(G10&gt;0,"Débit","Crédit"))</f>
        <v/>
      </c>
      <c r="M10" s="5" t="inlineStr"/>
    </row>
    <row r="11">
      <c r="A11" s="36" t="n">
        <v>46089</v>
      </c>
      <c r="B11" s="4" t="inlineStr">
        <is>
          <t>BQ-002</t>
        </is>
      </c>
      <c r="C11" s="4" t="inlineStr">
        <is>
          <t>BANQUE</t>
        </is>
      </c>
      <c r="D11" s="4" t="inlineStr">
        <is>
          <t>627000</t>
        </is>
      </c>
      <c r="E11" s="5" t="inlineStr">
        <is>
          <t>Frais bancaires</t>
        </is>
      </c>
      <c r="F11" s="5" t="inlineStr">
        <is>
          <t>Banque Populaire</t>
        </is>
      </c>
      <c r="G11" s="37" t="n">
        <v>35</v>
      </c>
      <c r="H11" s="37" t="n">
        <v>0</v>
      </c>
      <c r="I11" s="7" t="n">
        <v>0</v>
      </c>
      <c r="J11" s="38">
        <f>IFERROR(IF(AND(G11=0,H11=0),0,MAX(G11,H11)*I11),0)</f>
        <v/>
      </c>
      <c r="K11" s="9" t="inlineStr">
        <is>
          <t>Charges variables</t>
        </is>
      </c>
      <c r="L11" s="4">
        <f>IF(AND(G11=0,H11=0),"À vérifier",IF(G11&gt;0,"Débit","Crédit"))</f>
        <v/>
      </c>
      <c r="M11" s="5" t="inlineStr">
        <is>
          <t>Trimestre Q1</t>
        </is>
      </c>
    </row>
    <row r="12">
      <c r="A12" s="39" t="n">
        <v>46100</v>
      </c>
      <c r="B12" s="11" t="inlineStr">
        <is>
          <t>F2026-004</t>
        </is>
      </c>
      <c r="C12" s="11" t="inlineStr">
        <is>
          <t>VTE</t>
        </is>
      </c>
      <c r="D12" s="11" t="inlineStr">
        <is>
          <t>706000</t>
        </is>
      </c>
      <c r="E12" s="5" t="inlineStr">
        <is>
          <t>Conseil stratégique</t>
        </is>
      </c>
      <c r="F12" s="5" t="inlineStr">
        <is>
          <t>Antoine Garcia</t>
        </is>
      </c>
      <c r="G12" s="37" t="n">
        <v>0</v>
      </c>
      <c r="H12" s="37" t="n">
        <v>3000</v>
      </c>
      <c r="I12" s="7" t="n">
        <v>0.2</v>
      </c>
      <c r="J12" s="40">
        <f>IFERROR(IF(AND(G12=0,H12=0),0,MAX(G12,H12)*I12),0)</f>
        <v/>
      </c>
      <c r="K12" s="9" t="inlineStr">
        <is>
          <t>Vente</t>
        </is>
      </c>
      <c r="L12" s="11">
        <f>IF(AND(G12=0,H12=0),"À vérifier",IF(G12&gt;0,"Débit","Crédit"))</f>
        <v/>
      </c>
      <c r="M12" s="5" t="inlineStr"/>
    </row>
    <row r="13">
      <c r="E13" s="13" t="inlineStr">
        <is>
          <t>TOTAUX</t>
        </is>
      </c>
      <c r="G13" s="41">
        <f>SUM(G3:G12)</f>
        <v/>
      </c>
      <c r="H13" s="41">
        <f>SUM(H3:H12)</f>
        <v/>
      </c>
      <c r="J13" s="41">
        <f>SUM(J3:J12)</f>
        <v/>
      </c>
    </row>
  </sheetData>
  <mergeCells count="1">
    <mergeCell ref="A1:M1"/>
  </mergeCells>
  <conditionalFormatting sqref="A3:M12">
    <cfRule type="expression" priority="1" dxfId="0" stopIfTrue="0">
      <formula>$G3&gt;0</formula>
    </cfRule>
    <cfRule type="expression" priority="2" dxfId="1" stopIfTrue="0">
      <formula>$H3&gt;0</formula>
    </cfRule>
    <cfRule type="expression" priority="3" dxfId="2" stopIfTrue="0">
      <formula>AND($G3=0,$H3=0)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20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5" customWidth="1" min="1" max="1"/>
    <col width="16" customWidth="1" min="2" max="2"/>
    <col width="16" customWidth="1" min="3" max="3"/>
    <col width="14" customWidth="1" min="4" max="4"/>
    <col width="16" customWidth="1" min="5" max="5"/>
    <col width="16" customWidth="1" min="6" max="6"/>
    <col width="18" customWidth="1" min="7" max="7"/>
    <col width="16" customWidth="1" min="8" max="8"/>
  </cols>
  <sheetData>
    <row r="1">
      <c r="A1" s="1" t="inlineStr">
        <is>
          <t>SYNTHÈSE MENSUELLE COMPTABLE — 2026</t>
        </is>
      </c>
    </row>
    <row r="2">
      <c r="A2" s="2" t="inlineStr">
        <is>
          <t>Mois</t>
        </is>
      </c>
      <c r="B2" s="2" t="inlineStr">
        <is>
          <t>Total Débits</t>
        </is>
      </c>
      <c r="C2" s="2" t="inlineStr">
        <is>
          <t>Total Crédits</t>
        </is>
      </c>
      <c r="D2" s="2" t="inlineStr">
        <is>
          <t>Solde</t>
        </is>
      </c>
      <c r="E2" s="2" t="inlineStr">
        <is>
          <t>TVA Collectée</t>
        </is>
      </c>
      <c r="F2" s="2" t="inlineStr">
        <is>
          <t>TVA Déductible</t>
        </is>
      </c>
      <c r="G2" s="2" t="inlineStr">
        <is>
          <t>Résultat Mensuel</t>
        </is>
      </c>
      <c r="H2" s="2" t="inlineStr">
        <is>
          <t>Écart Contrôle</t>
        </is>
      </c>
    </row>
    <row r="3">
      <c r="A3" s="15" t="inlineStr">
        <is>
          <t>Janvier 2026</t>
        </is>
      </c>
      <c r="B3" s="38">
        <f>IFERROR(SUMIFS(Saisie_Comptable!$G:$G,Saisie_Comptable!$A:$A,"&gt;="&amp;DATE(2026,1,1),Saisie_Comptable!$A:$A,"&lt;="&amp;DATE(2026,1,31)),0)</f>
        <v/>
      </c>
      <c r="C3" s="38">
        <f>IFERROR(SUMIFS(Saisie_Comptable!$H:$H,Saisie_Comptable!$A:$A,"&gt;="&amp;DATE(2026,1,1),Saisie_Comptable!$A:$A,"&lt;="&amp;DATE(2026,1,31)),0)</f>
        <v/>
      </c>
      <c r="D3" s="38">
        <f>B3-C3</f>
        <v/>
      </c>
      <c r="E3" s="38">
        <f>IFERROR(SUMIFS(Saisie_Comptable!$J:$J,Saisie_Comptable!$A:$A,"&gt;="&amp;DATE(2026,1,1),Saisie_Comptable!$A:$A,"&lt;="&amp;DATE(2026,1,31),Saisie_Comptable!$C:$C,"VTE"),0)</f>
        <v/>
      </c>
      <c r="F3" s="38">
        <f>IFERROR(SUMIFS(Saisie_Comptable!$J:$J,Saisie_Comptable!$A:$A,"&gt;="&amp;DATE(2026,1,1),Saisie_Comptable!$A:$A,"&lt;="&amp;DATE(2026,1,31),Saisie_Comptable!$C:$C,"ACH"),0)</f>
        <v/>
      </c>
      <c r="G3" s="38">
        <f>C3-B3</f>
        <v/>
      </c>
      <c r="H3" s="16">
        <f>IFERROR(ABS(D3)/(B3+C3),0)</f>
        <v/>
      </c>
    </row>
    <row r="4">
      <c r="A4" s="17" t="inlineStr">
        <is>
          <t>Février 2026</t>
        </is>
      </c>
      <c r="B4" s="40">
        <f>IFERROR(SUMIFS(Saisie_Comptable!$G:$G,Saisie_Comptable!$A:$A,"&gt;="&amp;DATE(2026,2,1),Saisie_Comptable!$A:$A,"&lt;="&amp;DATE(2026,2,28)),0)</f>
        <v/>
      </c>
      <c r="C4" s="40">
        <f>IFERROR(SUMIFS(Saisie_Comptable!$H:$H,Saisie_Comptable!$A:$A,"&gt;="&amp;DATE(2026,2,1),Saisie_Comptable!$A:$A,"&lt;="&amp;DATE(2026,2,28)),0)</f>
        <v/>
      </c>
      <c r="D4" s="40">
        <f>B4-C4</f>
        <v/>
      </c>
      <c r="E4" s="40">
        <f>IFERROR(SUMIFS(Saisie_Comptable!$J:$J,Saisie_Comptable!$A:$A,"&gt;="&amp;DATE(2026,2,1),Saisie_Comptable!$A:$A,"&lt;="&amp;DATE(2026,2,28),Saisie_Comptable!$C:$C,"VTE"),0)</f>
        <v/>
      </c>
      <c r="F4" s="40">
        <f>IFERROR(SUMIFS(Saisie_Comptable!$J:$J,Saisie_Comptable!$A:$A,"&gt;="&amp;DATE(2026,2,1),Saisie_Comptable!$A:$A,"&lt;="&amp;DATE(2026,2,28),Saisie_Comptable!$C:$C,"ACH"),0)</f>
        <v/>
      </c>
      <c r="G4" s="40">
        <f>C4-B4</f>
        <v/>
      </c>
      <c r="H4" s="18">
        <f>IFERROR(ABS(D4)/(B4+C4),0)</f>
        <v/>
      </c>
    </row>
    <row r="5">
      <c r="A5" s="15" t="inlineStr">
        <is>
          <t>Mars 2026</t>
        </is>
      </c>
      <c r="B5" s="38">
        <f>IFERROR(SUMIFS(Saisie_Comptable!$G:$G,Saisie_Comptable!$A:$A,"&gt;="&amp;DATE(2026,3,1),Saisie_Comptable!$A:$A,"&lt;="&amp;DATE(2026,3,31)),0)</f>
        <v/>
      </c>
      <c r="C5" s="38">
        <f>IFERROR(SUMIFS(Saisie_Comptable!$H:$H,Saisie_Comptable!$A:$A,"&gt;="&amp;DATE(2026,3,1),Saisie_Comptable!$A:$A,"&lt;="&amp;DATE(2026,3,31)),0)</f>
        <v/>
      </c>
      <c r="D5" s="38">
        <f>B5-C5</f>
        <v/>
      </c>
      <c r="E5" s="38">
        <f>IFERROR(SUMIFS(Saisie_Comptable!$J:$J,Saisie_Comptable!$A:$A,"&gt;="&amp;DATE(2026,3,1),Saisie_Comptable!$A:$A,"&lt;="&amp;DATE(2026,3,31),Saisie_Comptable!$C:$C,"VTE"),0)</f>
        <v/>
      </c>
      <c r="F5" s="38">
        <f>IFERROR(SUMIFS(Saisie_Comptable!$J:$J,Saisie_Comptable!$A:$A,"&gt;="&amp;DATE(2026,3,1),Saisie_Comptable!$A:$A,"&lt;="&amp;DATE(2026,3,31),Saisie_Comptable!$C:$C,"ACH"),0)</f>
        <v/>
      </c>
      <c r="G5" s="38">
        <f>C5-B5</f>
        <v/>
      </c>
      <c r="H5" s="16">
        <f>IFERROR(ABS(D5)/(B5+C5),0)</f>
        <v/>
      </c>
    </row>
    <row r="6">
      <c r="A6" s="17" t="inlineStr">
        <is>
          <t>Avril 2026</t>
        </is>
      </c>
      <c r="B6" s="40">
        <f>IFERROR(SUMIFS(Saisie_Comptable!$G:$G,Saisie_Comptable!$A:$A,"&gt;="&amp;DATE(2026,4,1),Saisie_Comptable!$A:$A,"&lt;="&amp;DATE(2026,4,30)),0)</f>
        <v/>
      </c>
      <c r="C6" s="40">
        <f>IFERROR(SUMIFS(Saisie_Comptable!$H:$H,Saisie_Comptable!$A:$A,"&gt;="&amp;DATE(2026,4,1),Saisie_Comptable!$A:$A,"&lt;="&amp;DATE(2026,4,30)),0)</f>
        <v/>
      </c>
      <c r="D6" s="40">
        <f>B6-C6</f>
        <v/>
      </c>
      <c r="E6" s="40">
        <f>IFERROR(SUMIFS(Saisie_Comptable!$J:$J,Saisie_Comptable!$A:$A,"&gt;="&amp;DATE(2026,4,1),Saisie_Comptable!$A:$A,"&lt;="&amp;DATE(2026,4,30),Saisie_Comptable!$C:$C,"VTE"),0)</f>
        <v/>
      </c>
      <c r="F6" s="40">
        <f>IFERROR(SUMIFS(Saisie_Comptable!$J:$J,Saisie_Comptable!$A:$A,"&gt;="&amp;DATE(2026,4,1),Saisie_Comptable!$A:$A,"&lt;="&amp;DATE(2026,4,30),Saisie_Comptable!$C:$C,"ACH"),0)</f>
        <v/>
      </c>
      <c r="G6" s="40">
        <f>C6-B6</f>
        <v/>
      </c>
      <c r="H6" s="18">
        <f>IFERROR(ABS(D6)/(B6+C6),0)</f>
        <v/>
      </c>
    </row>
    <row r="7">
      <c r="A7" s="15" t="inlineStr">
        <is>
          <t>Mai 2026</t>
        </is>
      </c>
      <c r="B7" s="38">
        <f>IFERROR(SUMIFS(Saisie_Comptable!$G:$G,Saisie_Comptable!$A:$A,"&gt;="&amp;DATE(2026,5,1),Saisie_Comptable!$A:$A,"&lt;="&amp;DATE(2026,5,31)),0)</f>
        <v/>
      </c>
      <c r="C7" s="38">
        <f>IFERROR(SUMIFS(Saisie_Comptable!$H:$H,Saisie_Comptable!$A:$A,"&gt;="&amp;DATE(2026,5,1),Saisie_Comptable!$A:$A,"&lt;="&amp;DATE(2026,5,31)),0)</f>
        <v/>
      </c>
      <c r="D7" s="38">
        <f>B7-C7</f>
        <v/>
      </c>
      <c r="E7" s="38">
        <f>IFERROR(SUMIFS(Saisie_Comptable!$J:$J,Saisie_Comptable!$A:$A,"&gt;="&amp;DATE(2026,5,1),Saisie_Comptable!$A:$A,"&lt;="&amp;DATE(2026,5,31),Saisie_Comptable!$C:$C,"VTE"),0)</f>
        <v/>
      </c>
      <c r="F7" s="38">
        <f>IFERROR(SUMIFS(Saisie_Comptable!$J:$J,Saisie_Comptable!$A:$A,"&gt;="&amp;DATE(2026,5,1),Saisie_Comptable!$A:$A,"&lt;="&amp;DATE(2026,5,31),Saisie_Comptable!$C:$C,"ACH"),0)</f>
        <v/>
      </c>
      <c r="G7" s="38">
        <f>C7-B7</f>
        <v/>
      </c>
      <c r="H7" s="16">
        <f>IFERROR(ABS(D7)/(B7+C7),0)</f>
        <v/>
      </c>
    </row>
    <row r="8">
      <c r="A8" s="17" t="inlineStr">
        <is>
          <t>Juin 2026</t>
        </is>
      </c>
      <c r="B8" s="40">
        <f>IFERROR(SUMIFS(Saisie_Comptable!$G:$G,Saisie_Comptable!$A:$A,"&gt;="&amp;DATE(2026,6,1),Saisie_Comptable!$A:$A,"&lt;="&amp;DATE(2026,6,30)),0)</f>
        <v/>
      </c>
      <c r="C8" s="40">
        <f>IFERROR(SUMIFS(Saisie_Comptable!$H:$H,Saisie_Comptable!$A:$A,"&gt;="&amp;DATE(2026,6,1),Saisie_Comptable!$A:$A,"&lt;="&amp;DATE(2026,6,30)),0)</f>
        <v/>
      </c>
      <c r="D8" s="40">
        <f>B8-C8</f>
        <v/>
      </c>
      <c r="E8" s="40">
        <f>IFERROR(SUMIFS(Saisie_Comptable!$J:$J,Saisie_Comptable!$A:$A,"&gt;="&amp;DATE(2026,6,1),Saisie_Comptable!$A:$A,"&lt;="&amp;DATE(2026,6,30),Saisie_Comptable!$C:$C,"VTE"),0)</f>
        <v/>
      </c>
      <c r="F8" s="40">
        <f>IFERROR(SUMIFS(Saisie_Comptable!$J:$J,Saisie_Comptable!$A:$A,"&gt;="&amp;DATE(2026,6,1),Saisie_Comptable!$A:$A,"&lt;="&amp;DATE(2026,6,30),Saisie_Comptable!$C:$C,"ACH"),0)</f>
        <v/>
      </c>
      <c r="G8" s="40">
        <f>C8-B8</f>
        <v/>
      </c>
      <c r="H8" s="18">
        <f>IFERROR(ABS(D8)/(B8+C8),0)</f>
        <v/>
      </c>
    </row>
    <row r="9">
      <c r="A9" s="19" t="inlineStr">
        <is>
          <t>TOTAL</t>
        </is>
      </c>
      <c r="B9" s="41">
        <f>SUM(B3:B8)</f>
        <v/>
      </c>
      <c r="C9" s="41">
        <f>SUM(C3:C8)</f>
        <v/>
      </c>
      <c r="D9" s="41">
        <f>SUM(D3:D8)</f>
        <v/>
      </c>
      <c r="E9" s="41">
        <f>SUM(E3:E8)</f>
        <v/>
      </c>
      <c r="F9" s="41">
        <f>SUM(F3:F8)</f>
        <v/>
      </c>
      <c r="G9" s="41">
        <f>SUM(G3:G8)</f>
        <v/>
      </c>
    </row>
    <row r="10"/>
    <row r="11">
      <c r="A11" s="20" t="inlineStr">
        <is>
          <t>Répartition par Catégorie</t>
        </is>
      </c>
    </row>
    <row r="12">
      <c r="A12" s="21" t="inlineStr">
        <is>
          <t>Catégorie</t>
        </is>
      </c>
      <c r="B12" s="21" t="inlineStr">
        <is>
          <t>Nb Écritures</t>
        </is>
      </c>
    </row>
    <row r="13">
      <c r="A13" s="22" t="inlineStr">
        <is>
          <t>Vente</t>
        </is>
      </c>
      <c r="B13" s="23">
        <f>IFERROR(COUNTIF(Saisie_Comptable!$K:$K,A13),0)</f>
        <v/>
      </c>
    </row>
    <row r="14">
      <c r="A14" s="22" t="inlineStr">
        <is>
          <t>Achat</t>
        </is>
      </c>
      <c r="B14" s="23">
        <f>IFERROR(COUNTIF(Saisie_Comptable!$K:$K,A14),0)</f>
        <v/>
      </c>
    </row>
    <row r="15">
      <c r="A15" s="22" t="inlineStr">
        <is>
          <t>Charges fixes</t>
        </is>
      </c>
      <c r="B15" s="23">
        <f>IFERROR(COUNTIF(Saisie_Comptable!$K:$K,A15),0)</f>
        <v/>
      </c>
    </row>
    <row r="16">
      <c r="A16" s="22" t="inlineStr">
        <is>
          <t>Charges variables</t>
        </is>
      </c>
      <c r="B16" s="23">
        <f>IFERROR(COUNTIF(Saisie_Comptable!$K:$K,A16),0)</f>
        <v/>
      </c>
    </row>
    <row r="17">
      <c r="A17" s="22" t="inlineStr">
        <is>
          <t>Paie</t>
        </is>
      </c>
      <c r="B17" s="23">
        <f>IFERROR(COUNTIF(Saisie_Comptable!$K:$K,A17),0)</f>
        <v/>
      </c>
    </row>
    <row r="18">
      <c r="A18" s="22" t="inlineStr">
        <is>
          <t>TVA</t>
        </is>
      </c>
      <c r="B18" s="23">
        <f>IFERROR(COUNTIF(Saisie_Comptable!$K:$K,A18),0)</f>
        <v/>
      </c>
    </row>
    <row r="19">
      <c r="A19" s="22" t="inlineStr">
        <is>
          <t>Banque</t>
        </is>
      </c>
      <c r="B19" s="23">
        <f>IFERROR(COUNTIF(Saisie_Comptable!$K:$K,A19),0)</f>
        <v/>
      </c>
    </row>
    <row r="20">
      <c r="A20" s="22" t="inlineStr">
        <is>
          <t>Divers</t>
        </is>
      </c>
      <c r="B20" s="23">
        <f>IFERROR(COUNTIF(Saisie_Comptable!$K:$K,A20),0)</f>
        <v/>
      </c>
    </row>
  </sheetData>
  <mergeCells count="1">
    <mergeCell ref="A1:H1"/>
  </mergeCells>
  <conditionalFormatting sqref="G3:G8">
    <cfRule type="expression" priority="1" dxfId="0" stopIfTrue="0">
      <formula>G3&gt;0</formula>
    </cfRule>
    <cfRule type="expression" priority="2" dxfId="2" stopIfTrue="0">
      <formula>G3&lt;0</formula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33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0" customWidth="1" min="1" max="1"/>
    <col width="20" customWidth="1" min="2" max="2"/>
    <col width="45" customWidth="1" min="3" max="3"/>
    <col width="14" customWidth="1" min="4" max="4"/>
  </cols>
  <sheetData>
    <row r="1">
      <c r="A1" s="1" t="inlineStr">
        <is>
          <t>RÉFÉRENTIEL COMPTABLE — LISTES ET PARAMÈTRES</t>
        </is>
      </c>
    </row>
    <row r="2">
      <c r="A2" s="2" t="inlineStr">
        <is>
          <t>Type de Liste</t>
        </is>
      </c>
      <c r="B2" s="2" t="inlineStr">
        <is>
          <t>Valeur</t>
        </is>
      </c>
      <c r="C2" s="2" t="inlineStr">
        <is>
          <t>Description</t>
        </is>
      </c>
      <c r="D2" s="2" t="inlineStr">
        <is>
          <t>Nb Écritures</t>
        </is>
      </c>
    </row>
    <row r="3">
      <c r="A3" s="4" t="inlineStr">
        <is>
          <t>Journal</t>
        </is>
      </c>
      <c r="B3" s="15" t="inlineStr">
        <is>
          <t>ACH</t>
        </is>
      </c>
      <c r="C3" s="24" t="inlineStr">
        <is>
          <t>Journal des achats — factures fournisseurs</t>
        </is>
      </c>
      <c r="D3" s="4">
        <f>IFERROR(COUNTIF(Saisie_Comptable!$C:$C,B3),0)</f>
        <v/>
      </c>
    </row>
    <row r="4">
      <c r="A4" s="11" t="inlineStr">
        <is>
          <t>Journal</t>
        </is>
      </c>
      <c r="B4" s="17" t="inlineStr">
        <is>
          <t>VTE</t>
        </is>
      </c>
      <c r="C4" s="25" t="inlineStr">
        <is>
          <t>Journal des ventes — factures clients</t>
        </is>
      </c>
      <c r="D4" s="11">
        <f>IFERROR(COUNTIF(Saisie_Comptable!$C:$C,B4),0)</f>
        <v/>
      </c>
    </row>
    <row r="5">
      <c r="A5" s="4" t="inlineStr">
        <is>
          <t>Journal</t>
        </is>
      </c>
      <c r="B5" s="15" t="inlineStr">
        <is>
          <t>OD</t>
        </is>
      </c>
      <c r="C5" s="24" t="inlineStr">
        <is>
          <t>Opérations diverses — écritures de régularisation</t>
        </is>
      </c>
      <c r="D5" s="4">
        <f>IFERROR(COUNTIF(Saisie_Comptable!$C:$C,B5),0)</f>
        <v/>
      </c>
    </row>
    <row r="6">
      <c r="A6" s="11" t="inlineStr">
        <is>
          <t>Journal</t>
        </is>
      </c>
      <c r="B6" s="17" t="inlineStr">
        <is>
          <t>BANQUE</t>
        </is>
      </c>
      <c r="C6" s="25" t="inlineStr">
        <is>
          <t>Journal de banque — relevés bancaires</t>
        </is>
      </c>
      <c r="D6" s="11">
        <f>IFERROR(COUNTIF(Saisie_Comptable!$C:$C,B6),0)</f>
        <v/>
      </c>
    </row>
    <row r="7">
      <c r="A7" s="4" t="inlineStr">
        <is>
          <t>Journal</t>
        </is>
      </c>
      <c r="B7" s="15" t="inlineStr">
        <is>
          <t>CAISSE</t>
        </is>
      </c>
      <c r="C7" s="24" t="inlineStr">
        <is>
          <t>Journal de caisse — espèces</t>
        </is>
      </c>
      <c r="D7" s="4">
        <f>IFERROR(COUNTIF(Saisie_Comptable!$C:$C,B7),0)</f>
        <v/>
      </c>
    </row>
    <row r="8">
      <c r="A8" s="11" t="inlineStr">
        <is>
          <t>Catégorie</t>
        </is>
      </c>
      <c r="B8" s="17" t="inlineStr">
        <is>
          <t>Vente</t>
        </is>
      </c>
      <c r="C8" s="25" t="inlineStr">
        <is>
          <t>Recettes liées aux ventes de produits/services</t>
        </is>
      </c>
      <c r="D8" s="11">
        <f>IFERROR(COUNTIF(Saisie_Comptable!$K:$K,B8),0)</f>
        <v/>
      </c>
    </row>
    <row r="9">
      <c r="A9" s="4" t="inlineStr">
        <is>
          <t>Catégorie</t>
        </is>
      </c>
      <c r="B9" s="15" t="inlineStr">
        <is>
          <t>Achat</t>
        </is>
      </c>
      <c r="C9" s="24" t="inlineStr">
        <is>
          <t>Dépenses liées aux achats de fournitures</t>
        </is>
      </c>
      <c r="D9" s="4">
        <f>IFERROR(COUNTIF(Saisie_Comptable!$K:$K,B9),0)</f>
        <v/>
      </c>
    </row>
    <row r="10">
      <c r="A10" s="11" t="inlineStr">
        <is>
          <t>Catégorie</t>
        </is>
      </c>
      <c r="B10" s="17" t="inlineStr">
        <is>
          <t>Charges fixes</t>
        </is>
      </c>
      <c r="C10" s="25" t="inlineStr">
        <is>
          <t>Loyers, assurances, abonnements récurrents</t>
        </is>
      </c>
      <c r="D10" s="11">
        <f>IFERROR(COUNTIF(Saisie_Comptable!$K:$K,B10),0)</f>
        <v/>
      </c>
    </row>
    <row r="11">
      <c r="A11" s="4" t="inlineStr">
        <is>
          <t>Catégorie</t>
        </is>
      </c>
      <c r="B11" s="15" t="inlineStr">
        <is>
          <t>Charges variables</t>
        </is>
      </c>
      <c r="C11" s="24" t="inlineStr">
        <is>
          <t>Frais variables selon l'activité</t>
        </is>
      </c>
      <c r="D11" s="4">
        <f>IFERROR(COUNTIF(Saisie_Comptable!$K:$K,B11),0)</f>
        <v/>
      </c>
    </row>
    <row r="12">
      <c r="A12" s="11" t="inlineStr">
        <is>
          <t>Catégorie</t>
        </is>
      </c>
      <c r="B12" s="17" t="inlineStr">
        <is>
          <t>Paie</t>
        </is>
      </c>
      <c r="C12" s="25" t="inlineStr">
        <is>
          <t>Salaires, charges sociales, cotisations</t>
        </is>
      </c>
      <c r="D12" s="11">
        <f>IFERROR(COUNTIF(Saisie_Comptable!$K:$K,B12),0)</f>
        <v/>
      </c>
    </row>
    <row r="13">
      <c r="A13" s="4" t="inlineStr">
        <is>
          <t>Catégorie</t>
        </is>
      </c>
      <c r="B13" s="15" t="inlineStr">
        <is>
          <t>TVA</t>
        </is>
      </c>
      <c r="C13" s="24" t="inlineStr">
        <is>
          <t>Déclarations et régularisations de TVA</t>
        </is>
      </c>
      <c r="D13" s="4">
        <f>IFERROR(COUNTIF(Saisie_Comptable!$K:$K,B13),0)</f>
        <v/>
      </c>
    </row>
    <row r="14">
      <c r="A14" s="11" t="inlineStr">
        <is>
          <t>Catégorie</t>
        </is>
      </c>
      <c r="B14" s="17" t="inlineStr">
        <is>
          <t>Immobilisation</t>
        </is>
      </c>
      <c r="C14" s="25" t="inlineStr">
        <is>
          <t>Acquisitions d'actifs immobilisés</t>
        </is>
      </c>
      <c r="D14" s="11">
        <f>IFERROR(COUNTIF(Saisie_Comptable!$K:$K,B14),0)</f>
        <v/>
      </c>
    </row>
    <row r="15">
      <c r="A15" s="4" t="inlineStr">
        <is>
          <t>Catégorie</t>
        </is>
      </c>
      <c r="B15" s="15" t="inlineStr">
        <is>
          <t>Banque</t>
        </is>
      </c>
      <c r="C15" s="24" t="inlineStr">
        <is>
          <t>Opérations bancaires diverses</t>
        </is>
      </c>
      <c r="D15" s="4">
        <f>IFERROR(COUNTIF(Saisie_Comptable!$K:$K,B15),0)</f>
        <v/>
      </c>
    </row>
    <row r="16">
      <c r="A16" s="11" t="inlineStr">
        <is>
          <t>Catégorie</t>
        </is>
      </c>
      <c r="B16" s="17" t="inlineStr">
        <is>
          <t>Divers</t>
        </is>
      </c>
      <c r="C16" s="25" t="inlineStr">
        <is>
          <t>Autres écritures non classifiées</t>
        </is>
      </c>
      <c r="D16" s="11">
        <f>IFERROR(COUNTIF(Saisie_Comptable!$K:$K,B16),0)</f>
        <v/>
      </c>
    </row>
    <row r="17">
      <c r="A17" s="4" t="inlineStr">
        <is>
          <t>Statut</t>
        </is>
      </c>
      <c r="B17" s="15" t="inlineStr">
        <is>
          <t>Validé</t>
        </is>
      </c>
      <c r="C17" s="24" t="inlineStr">
        <is>
          <t>Écriture contrôlée et validée par le comptable</t>
        </is>
      </c>
      <c r="D17" s="4">
        <f>IFERROR(COUNTIF(Saisie_Comptable!$L:$L,B17),0)</f>
        <v/>
      </c>
    </row>
    <row r="18">
      <c r="A18" s="11" t="inlineStr">
        <is>
          <t>Statut</t>
        </is>
      </c>
      <c r="B18" s="17" t="inlineStr">
        <is>
          <t>À contrôler</t>
        </is>
      </c>
      <c r="C18" s="25" t="inlineStr">
        <is>
          <t>En attente de vérification</t>
        </is>
      </c>
      <c r="D18" s="11">
        <f>IFERROR(COUNTIF(Saisie_Comptable!$L:$L,B18),0)</f>
        <v/>
      </c>
    </row>
    <row r="19">
      <c r="A19" s="4" t="inlineStr">
        <is>
          <t>Statut</t>
        </is>
      </c>
      <c r="B19" s="15" t="inlineStr">
        <is>
          <t>En attente</t>
        </is>
      </c>
      <c r="C19" s="24" t="inlineStr">
        <is>
          <t>Pièce justificative manquante</t>
        </is>
      </c>
      <c r="D19" s="4">
        <f>IFERROR(COUNTIF(Saisie_Comptable!$L:$L,B19),0)</f>
        <v/>
      </c>
    </row>
    <row r="20">
      <c r="A20" s="11" t="inlineStr">
        <is>
          <t>Taux TVA</t>
        </is>
      </c>
      <c r="B20" s="17" t="inlineStr">
        <is>
          <t>20%</t>
        </is>
      </c>
      <c r="C20" s="25" t="inlineStr">
        <is>
          <t>Taux normal — biens et services courants</t>
        </is>
      </c>
      <c r="D20" s="11" t="n">
        <v>0</v>
      </c>
    </row>
    <row r="21">
      <c r="A21" s="4" t="inlineStr">
        <is>
          <t>Taux TVA</t>
        </is>
      </c>
      <c r="B21" s="15" t="inlineStr">
        <is>
          <t>10%</t>
        </is>
      </c>
      <c r="C21" s="24" t="inlineStr">
        <is>
          <t>Taux réduit — restauration, travaux</t>
        </is>
      </c>
      <c r="D21" s="4" t="n">
        <v>0</v>
      </c>
    </row>
    <row r="22">
      <c r="A22" s="11" t="inlineStr">
        <is>
          <t>Taux TVA</t>
        </is>
      </c>
      <c r="B22" s="17" t="inlineStr">
        <is>
          <t>5.5%</t>
        </is>
      </c>
      <c r="C22" s="25" t="inlineStr">
        <is>
          <t>Taux réduit — produits alimentaires, livres</t>
        </is>
      </c>
      <c r="D22" s="11" t="n">
        <v>0</v>
      </c>
    </row>
    <row r="23">
      <c r="A23" s="4" t="inlineStr">
        <is>
          <t>Taux TVA</t>
        </is>
      </c>
      <c r="B23" s="15" t="inlineStr">
        <is>
          <t>Exonéré</t>
        </is>
      </c>
      <c r="C23" s="24" t="inlineStr">
        <is>
          <t>Opérations hors champ ou exonérées de TVA</t>
        </is>
      </c>
      <c r="D23" s="4" t="n">
        <v>0</v>
      </c>
    </row>
    <row r="24"/>
    <row r="25"/>
    <row r="26">
      <c r="A26" s="21" t="inlineStr">
        <is>
          <t>INDICATEURS CLÉS</t>
        </is>
      </c>
    </row>
    <row r="27">
      <c r="A27" s="26" t="inlineStr">
        <is>
          <t>Total écritures saisies</t>
        </is>
      </c>
      <c r="B27" s="27" t="n"/>
      <c r="C27" s="28" t="n"/>
      <c r="D27" s="29">
        <f>IFERROR(COUNTA(Saisie_Comptable!$B$3:$B$1000),0)</f>
        <v/>
      </c>
    </row>
    <row r="28">
      <c r="A28" s="30" t="inlineStr">
        <is>
          <t>Total Débits globaux (€)</t>
        </is>
      </c>
      <c r="B28" s="27" t="n"/>
      <c r="C28" s="28" t="n"/>
      <c r="D28" s="42">
        <f>IFERROR(SUM(Saisie_Comptable!$G:$G),0)</f>
        <v/>
      </c>
    </row>
    <row r="29">
      <c r="A29" s="26" t="inlineStr">
        <is>
          <t>Total Crédits globaux (€)</t>
        </is>
      </c>
      <c r="B29" s="27" t="n"/>
      <c r="C29" s="28" t="n"/>
      <c r="D29" s="42">
        <f>IFERROR(SUM(Saisie_Comptable!$H:$H),0)</f>
        <v/>
      </c>
    </row>
    <row r="30">
      <c r="A30" s="30" t="inlineStr">
        <is>
          <t>Solde global (€)</t>
        </is>
      </c>
      <c r="B30" s="27" t="n"/>
      <c r="C30" s="28" t="n"/>
      <c r="D30" s="42">
        <f>IFERROR(SUM(Saisie_Comptable!$G:$G)-SUM(Saisie_Comptable!$H:$H),0)</f>
        <v/>
      </c>
    </row>
    <row r="31">
      <c r="A31" s="26" t="inlineStr">
        <is>
          <t>TVA totale collectée (€)</t>
        </is>
      </c>
      <c r="B31" s="27" t="n"/>
      <c r="C31" s="28" t="n"/>
      <c r="D31" s="42">
        <f>IFERROR(SUMIF(Saisie_Comptable!$C:$C,"VTE",Saisie_Comptable!$J:$J),0)</f>
        <v/>
      </c>
    </row>
    <row r="32">
      <c r="A32" s="30" t="inlineStr">
        <is>
          <t>Écritures validées</t>
        </is>
      </c>
      <c r="B32" s="27" t="n"/>
      <c r="C32" s="28" t="n"/>
      <c r="D32" s="29">
        <f>IFERROR(COUNTIF(Saisie_Comptable!$L:$L,"Validé"),0)</f>
        <v/>
      </c>
    </row>
    <row r="33">
      <c r="A33" s="26" t="inlineStr">
        <is>
          <t>Écritures à contrôler</t>
        </is>
      </c>
      <c r="B33" s="27" t="n"/>
      <c r="C33" s="28" t="n"/>
      <c r="D33" s="29">
        <f>IFERROR(COUNTIF(Saisie_Comptable!$L:$L,"À contrôler"),0)</f>
        <v/>
      </c>
    </row>
  </sheetData>
  <mergeCells count="9">
    <mergeCell ref="A1:D1"/>
    <mergeCell ref="A26:D26"/>
    <mergeCell ref="A27:C27"/>
    <mergeCell ref="A28:C28"/>
    <mergeCell ref="A29:C29"/>
    <mergeCell ref="A30:C30"/>
    <mergeCell ref="A31:C31"/>
    <mergeCell ref="A32:C32"/>
    <mergeCell ref="A33:C3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39"/>
  <sheetViews>
    <sheetView workbookViewId="0">
      <selection activeCell="A1" sqref="A1"/>
    </sheetView>
  </sheetViews>
  <sheetFormatPr baseColWidth="8" defaultRowHeight="15"/>
  <cols>
    <col width="5" customWidth="1" min="1" max="1"/>
    <col width="30" customWidth="1" min="2" max="2"/>
    <col width="65" customWidth="1" min="3" max="3"/>
  </cols>
  <sheetData>
    <row r="1" ht="35" customHeight="1">
      <c r="A1" s="32" t="inlineStr">
        <is>
          <t>MODE D'EMPLOI — TABLEAU COMPTABLE 2026</t>
        </is>
      </c>
    </row>
    <row r="2" ht="22" customHeight="1">
      <c r="A2" s="33" t="inlineStr">
        <is>
          <t>PRÉSENTATION GÉNÉRALE</t>
        </is>
      </c>
      <c r="B2" s="27" t="n"/>
      <c r="C2" s="28" t="n"/>
    </row>
    <row r="3" ht="40" customHeight="1">
      <c r="B3" s="34" t="inlineStr">
        <is>
          <t>Objectif</t>
        </is>
      </c>
      <c r="C3" s="24" t="inlineStr">
        <is>
          <t>Ce classeur permet la saisie, le suivi et la synthèse des écritures comptables d'une PME ou d'un auto-entrepreneur pour l'exercice 2026.</t>
        </is>
      </c>
    </row>
    <row r="4" ht="40" customHeight="1">
      <c r="B4" s="34" t="inlineStr">
        <is>
          <t>Feuilles</t>
        </is>
      </c>
      <c r="C4" s="24" t="inlineStr">
        <is>
          <t>4 feuilles : Saisie_Comptable | Synthèse_Mensuelle | Paramètres_Référentiel | Mode_Emploi</t>
        </is>
      </c>
    </row>
    <row r="5" ht="22" customHeight="1">
      <c r="A5" s="33" t="inlineStr">
        <is>
          <t>FEUILLE 1 — SAISIE_COMPTABLE</t>
        </is>
      </c>
      <c r="B5" s="27" t="n"/>
      <c r="C5" s="28" t="n"/>
    </row>
    <row r="6" ht="40" customHeight="1">
      <c r="B6" s="34" t="inlineStr">
        <is>
          <t>Date</t>
        </is>
      </c>
      <c r="C6" s="24" t="inlineStr">
        <is>
          <t>Saisir au format JJ/MM/AAAA (ex : 05/01/2026). Obligatoire pour les SUMIFS de synthèse.</t>
        </is>
      </c>
    </row>
    <row r="7" ht="40" customHeight="1">
      <c r="B7" s="34" t="inlineStr">
        <is>
          <t>N° Pièce</t>
        </is>
      </c>
      <c r="C7" s="24" t="inlineStr">
        <is>
          <t>Référence de la pièce justificative (ex : F2026-001 pour facture, BQ-001 pour relevé bancaire).</t>
        </is>
      </c>
    </row>
    <row r="8" ht="40" customHeight="1">
      <c r="B8" s="34" t="inlineStr">
        <is>
          <t>Journal</t>
        </is>
      </c>
      <c r="C8" s="24" t="inlineStr">
        <is>
          <t>Choisir parmi : ACH, VTE, OD, BANQUE, CAISSE. Respecter les codes définis dans Paramètres_Référentiel.</t>
        </is>
      </c>
    </row>
    <row r="9" ht="40" customHeight="1">
      <c r="B9" s="34" t="inlineStr">
        <is>
          <t>Compte</t>
        </is>
      </c>
      <c r="C9" s="24" t="inlineStr">
        <is>
          <t>Numéro de compte PCG à 6 chiffres (ex : 707000 = Vente de marchandises).</t>
        </is>
      </c>
    </row>
    <row r="10" ht="40" customHeight="1">
      <c r="B10" s="34" t="inlineStr">
        <is>
          <t>Débit / Crédit</t>
        </is>
      </c>
      <c r="C10" s="24" t="inlineStr">
        <is>
          <t>Saisir SOIT un montant en Débit SOIT un montant en Crédit. Ne jamais renseigner les deux simultanément.</t>
        </is>
      </c>
    </row>
    <row r="11" ht="40" customHeight="1">
      <c r="B11" s="34" t="inlineStr">
        <is>
          <t>TVA %</t>
        </is>
      </c>
      <c r="C11" s="24" t="inlineStr">
        <is>
          <t>Indiquer 0.20 pour 20 %, 0.10 pour 10 %, 0.055 pour 5,5 %, ou 0 si exonéré.</t>
        </is>
      </c>
    </row>
    <row r="12" ht="40" customHeight="1">
      <c r="B12" s="34" t="inlineStr">
        <is>
          <t>TVA (€)</t>
        </is>
      </c>
      <c r="C12" s="24" t="inlineStr">
        <is>
          <t>Calculée automatiquement : =MAX(Débit,Crédit) × TVA %. Ne pas modifier manuellement.</t>
        </is>
      </c>
    </row>
    <row r="13" ht="40" customHeight="1">
      <c r="B13" s="34" t="inlineStr">
        <is>
          <t>Statut</t>
        </is>
      </c>
      <c r="C13" s="24" t="inlineStr">
        <is>
          <t>Calculé automatiquement selon les montants. Valeurs : Débit, Crédit, À vérifier.</t>
        </is>
      </c>
    </row>
    <row r="14" ht="40" customHeight="1">
      <c r="B14" s="34" t="inlineStr">
        <is>
          <t>Cellules jaunes</t>
        </is>
      </c>
      <c r="C14" s="24" t="inlineStr">
        <is>
          <t>Les cellules à fond jaune pâle (FFFBEB) sont les cellules de saisie. Ne pas modifier les autres.</t>
        </is>
      </c>
    </row>
    <row r="15" ht="22" customHeight="1">
      <c r="A15" s="33" t="inlineStr">
        <is>
          <t>FEUILLE 2 — SYNTHÈSE_MENSUELLE</t>
        </is>
      </c>
      <c r="B15" s="27" t="n"/>
      <c r="C15" s="28" t="n"/>
    </row>
    <row r="16" ht="40" customHeight="1">
      <c r="B16" s="34" t="inlineStr">
        <is>
          <t>Mise à jour</t>
        </is>
      </c>
      <c r="C16" s="24" t="inlineStr">
        <is>
          <t>La synthèse se recalcule automatiquement à chaque modification de la feuille Saisie_Comptable.</t>
        </is>
      </c>
    </row>
    <row r="17" ht="40" customHeight="1">
      <c r="B17" s="34" t="inlineStr">
        <is>
          <t>Graphiques</t>
        </is>
      </c>
      <c r="C17" s="24" t="inlineStr">
        <is>
          <t>3 graphiques générés : histogramme Débits/Crédits, courbe du solde, camembert par catégorie.</t>
        </is>
      </c>
    </row>
    <row r="18" ht="40" customHeight="1">
      <c r="B18" s="34" t="inlineStr">
        <is>
          <t>Résultat mensuel</t>
        </is>
      </c>
      <c r="C18" s="24" t="inlineStr">
        <is>
          <t>Positif = excédent de crédits (recettes &gt; charges). Négatif = déficit du mois.</t>
        </is>
      </c>
    </row>
    <row r="19" ht="40" customHeight="1">
      <c r="B19" s="34" t="inlineStr">
        <is>
          <t>Écart de contrôle</t>
        </is>
      </c>
      <c r="C19" s="24" t="inlineStr">
        <is>
          <t>Ratio ABS(Solde) / (Débits + Crédits). Un taux &gt; 50 % mérite attention.</t>
        </is>
      </c>
    </row>
    <row r="20" ht="22" customHeight="1">
      <c r="A20" s="33" t="inlineStr">
        <is>
          <t>FEUILLE 3 — PARAMÈTRES_RÉFÉRENTIEL</t>
        </is>
      </c>
      <c r="B20" s="27" t="n"/>
      <c r="C20" s="28" t="n"/>
    </row>
    <row r="21" ht="40" customHeight="1">
      <c r="B21" s="34" t="inlineStr">
        <is>
          <t>Listes</t>
        </is>
      </c>
      <c r="C21" s="24" t="inlineStr">
        <is>
          <t>Référentiel des journaux, catégories, statuts et taux TVA utilisés dans la saisie.</t>
        </is>
      </c>
    </row>
    <row r="22" ht="40" customHeight="1">
      <c r="B22" s="34" t="inlineStr">
        <is>
          <t>Nb Écritures</t>
        </is>
      </c>
      <c r="C22" s="24" t="inlineStr">
        <is>
          <t>Comptage automatique par COUNTIF des écritures de chaque valeur dans la feuille de saisie.</t>
        </is>
      </c>
    </row>
    <row r="23" ht="40" customHeight="1">
      <c r="B23" s="34" t="inlineStr">
        <is>
          <t>KPIs</t>
        </is>
      </c>
      <c r="C23" s="24" t="inlineStr">
        <is>
          <t>Indicateurs globaux recalculés automatiquement : total débits, crédits, TVA, écritures validées.</t>
        </is>
      </c>
    </row>
    <row r="24" ht="22" customHeight="1">
      <c r="A24" s="33" t="inlineStr">
        <is>
          <t>RÈGLES COMPTABLES DE BASE</t>
        </is>
      </c>
      <c r="B24" s="27" t="n"/>
      <c r="C24" s="28" t="n"/>
    </row>
    <row r="25" ht="40" customHeight="1">
      <c r="B25" s="34" t="inlineStr">
        <is>
          <t>Partie double</t>
        </is>
      </c>
      <c r="C25" s="24" t="inlineStr">
        <is>
          <t>Toute écriture doit avoir un Débit ET un Crédit. Dans ce tableau simplifié, chaque ligne représente un côté.</t>
        </is>
      </c>
    </row>
    <row r="26" ht="40" customHeight="1">
      <c r="B26" s="34" t="inlineStr">
        <is>
          <t>TVA</t>
        </is>
      </c>
      <c r="C26" s="24" t="inlineStr">
        <is>
          <t>Taux standard : 20 %. Taux réduits : 10 % (restauration, travaux) et 5,5 % (alimentaire, livres). Certaines opérations sont exonérées (santé, formation, salaires).</t>
        </is>
      </c>
    </row>
    <row r="27" ht="40" customHeight="1">
      <c r="B27" s="34" t="inlineStr">
        <is>
          <t>Pièces justificatives</t>
        </is>
      </c>
      <c r="C27" s="24" t="inlineStr">
        <is>
          <t>Conserver toutes les factures, relevés bancaires et contrats. Durée légale de conservation : 10 ans.</t>
        </is>
      </c>
    </row>
    <row r="28" ht="40" customHeight="1">
      <c r="B28" s="34" t="inlineStr">
        <is>
          <t>Clôture mensuelle</t>
        </is>
      </c>
      <c r="C28" s="24" t="inlineStr">
        <is>
          <t>Vérifier l'équilibre Débits = Crédits. Rapprocher avec les relevés bancaires avant le 15 du mois suivant.</t>
        </is>
      </c>
    </row>
    <row r="29" ht="22" customHeight="1">
      <c r="A29" s="33" t="inlineStr">
        <is>
          <t>CONFORMITÉ RGPD / CNIL</t>
        </is>
      </c>
      <c r="B29" s="27" t="n"/>
      <c r="C29" s="28" t="n"/>
    </row>
    <row r="30" ht="40" customHeight="1">
      <c r="B30" s="34" t="inlineStr">
        <is>
          <t>Données personnelles</t>
        </is>
      </c>
      <c r="C30" s="24" t="inlineStr">
        <is>
          <t>Ce classeur peut contenir des données à caractère personnel (noms de clients, fournisseurs, salariés). Conformément au RGPD et aux recommandations CNIL, l'accès doit être restreint aux personnes habilitées.</t>
        </is>
      </c>
    </row>
    <row r="31" ht="40" customHeight="1">
      <c r="B31" s="34" t="inlineStr">
        <is>
          <t>Durée de conservation</t>
        </is>
      </c>
      <c r="C31" s="24" t="inlineStr">
        <is>
          <t>Les données comptables sont conservées 10 ans (art. L123-22 Code de commerce). Les données personnelles associées suivent la même durée pour la justification fiscale.</t>
        </is>
      </c>
    </row>
    <row r="32" ht="40" customHeight="1">
      <c r="B32" s="34" t="inlineStr">
        <is>
          <t>Droits des personnes</t>
        </is>
      </c>
      <c r="C32" s="24" t="inlineStr">
        <is>
          <t>Tout tiers présent dans ce fichier dispose d'un droit d'accès, de rectification et d'effacement. Contacter le DPO ou le responsable de traitement.</t>
        </is>
      </c>
    </row>
    <row r="33" ht="22" customHeight="1">
      <c r="A33" s="33" t="inlineStr">
        <is>
          <t>BONNES PRATIQUES</t>
        </is>
      </c>
      <c r="B33" s="27" t="n"/>
      <c r="C33" s="28" t="n"/>
    </row>
    <row r="34" ht="40" customHeight="1">
      <c r="B34" s="34" t="inlineStr">
        <is>
          <t>Sauvegarde</t>
        </is>
      </c>
      <c r="C34" s="24" t="inlineStr">
        <is>
          <t>Enregistrer le fichier chaque jour et effectuer une sauvegarde hebdomadaire sur un support externe ou cloud sécurisé.</t>
        </is>
      </c>
    </row>
    <row r="35" ht="40" customHeight="1">
      <c r="B35" s="34" t="inlineStr">
        <is>
          <t>Format dates</t>
        </is>
      </c>
      <c r="C35" s="24" t="inlineStr">
        <is>
          <t>Toujours utiliser le format JJ/MM/AAAA pour garantir le bon fonctionnement des formules SUMIFS.</t>
        </is>
      </c>
    </row>
    <row r="36" ht="40" customHeight="1">
      <c r="B36" s="34" t="inlineStr">
        <is>
          <t>Montants</t>
        </is>
      </c>
      <c r="C36" s="24" t="inlineStr">
        <is>
          <t>Saisir les montants en euros sans le symbole €. Le format cellule applique automatiquement le séparateur de milliers et la virgule décimale.</t>
        </is>
      </c>
    </row>
    <row r="37" ht="40" customHeight="1">
      <c r="B37" s="34" t="inlineStr">
        <is>
          <t>Archivage annuel</t>
        </is>
      </c>
      <c r="C37" s="24" t="inlineStr">
        <is>
          <t>En fin d'exercice, dupliquer ce classeur, le renommer avec l'année (ex : Comptabilité_2026.xlsx) et le verrouiller en lecture seule.</t>
        </is>
      </c>
    </row>
    <row r="38"/>
    <row r="39" ht="20" customHeight="1">
      <c r="A39" s="35" t="inlineStr">
        <is>
          <t>Document généré automatiquement — Usage interne — Confidentiel — Exercice 2026</t>
        </is>
      </c>
    </row>
  </sheetData>
  <mergeCells count="9">
    <mergeCell ref="A1:C1"/>
    <mergeCell ref="A2:C2"/>
    <mergeCell ref="A5:C5"/>
    <mergeCell ref="A15:C15"/>
    <mergeCell ref="A20:C20"/>
    <mergeCell ref="A24:C24"/>
    <mergeCell ref="A29:C29"/>
    <mergeCell ref="A33:C33"/>
    <mergeCell ref="A39:C3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2026-07-01T07:13:55Z</dcterms:created>
  <dcterms:modified xmlns:dcterms="http://purl.org/dc/terms/" xmlns:xsi="http://www.w3.org/2001/XMLSchema-instance" xsi:type="dcterms:W3CDTF">2026-07-01T07:13:55Z</dcterms:modified>
</cp:coreProperties>
</file>