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nnées_Immobilisations" sheetId="1" state="visible" r:id="rId1"/>
    <sheet xmlns:r="http://schemas.openxmlformats.org/officeDocument/2006/relationships" name="Tableau_Amortissement" sheetId="2" state="visible" r:id="rId2"/>
    <sheet xmlns:r="http://schemas.openxmlformats.org/officeDocument/2006/relationships" name="Synthèse_Dashboard" sheetId="3" state="visible" r:id="rId3"/>
    <sheet xmlns:r="http://schemas.openxmlformats.org/officeDocument/2006/relationships" name="Mode_Emploi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DD/MM/YYYY"/>
    <numFmt numFmtId="166" formatCode="#,##0.00\ &quot;€&quot;"/>
  </numFmts>
  <fonts count="10">
    <font>
      <name val="Calibri"/>
      <family val="2"/>
      <color theme="1"/>
      <sz val="11"/>
      <scheme val="minor"/>
    </font>
    <font>
      <name val="Calibri"/>
      <b val="1"/>
      <color rgb="001E293B"/>
      <sz val="14"/>
    </font>
    <font>
      <name val="Calibri"/>
      <b val="1"/>
      <color rgb="00FFFFFF"/>
      <sz val="11"/>
    </font>
    <font>
      <name val="Calibri"/>
      <color rgb="001E293B"/>
      <sz val="10"/>
    </font>
    <font>
      <name val="Calibri"/>
      <b val="1"/>
      <color rgb="001E293B"/>
      <sz val="10"/>
    </font>
    <font>
      <name val="Calibri"/>
      <b val="1"/>
      <color rgb="00FFFFFF"/>
      <sz val="10"/>
    </font>
    <font>
      <name val="Calibri"/>
      <b val="1"/>
      <color rgb="00FFFFFF"/>
      <sz val="16"/>
    </font>
    <font>
      <name val="Calibri"/>
      <b val="1"/>
      <color rgb="001E293B"/>
      <sz val="12"/>
    </font>
    <font>
      <name val="Calibri"/>
      <b val="1"/>
      <color rgb="0016A34A"/>
      <sz val="11"/>
    </font>
    <font>
      <name val="Calibri"/>
      <b val="1"/>
      <color rgb="00FFFFFF"/>
      <sz val="12"/>
    </font>
  </fonts>
  <fills count="8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C8102E"/>
      </patternFill>
    </fill>
    <fill>
      <patternFill patternType="solid">
        <fgColor rgb="00F0FDFA"/>
      </patternFill>
    </fill>
    <fill>
      <patternFill patternType="solid">
        <fgColor rgb="00FFFBEB"/>
      </patternFill>
    </fill>
  </fills>
  <borders count="5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49" fontId="3" fillId="3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center" vertical="center" wrapText="1"/>
    </xf>
    <xf numFmtId="165" fontId="3" fillId="3" borderId="1" applyAlignment="1" pivotButton="0" quotePrefix="0" xfId="0">
      <alignment horizontal="center" vertical="center" wrapText="1"/>
    </xf>
    <xf numFmtId="166" fontId="3" fillId="3" borderId="1" applyAlignment="1" pivotButton="0" quotePrefix="0" xfId="0">
      <alignment horizontal="center" vertical="center" wrapText="1"/>
    </xf>
    <xf numFmtId="49" fontId="3" fillId="4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center" vertical="center" wrapText="1"/>
    </xf>
    <xf numFmtId="165" fontId="3" fillId="4" borderId="1" applyAlignment="1" pivotButton="0" quotePrefix="0" xfId="0">
      <alignment horizontal="center" vertical="center" wrapText="1"/>
    </xf>
    <xf numFmtId="166" fontId="3" fillId="4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 wrapText="1"/>
    </xf>
    <xf numFmtId="0" fontId="0" fillId="5" borderId="1" pivotButton="0" quotePrefix="0" xfId="0"/>
    <xf numFmtId="166" fontId="5" fillId="5" borderId="1" applyAlignment="1" pivotButton="0" quotePrefix="0" xfId="0">
      <alignment horizontal="center" vertical="center" wrapText="1"/>
    </xf>
    <xf numFmtId="10" fontId="3" fillId="3" borderId="1" applyAlignment="1" pivotButton="0" quotePrefix="0" xfId="0">
      <alignment horizontal="center" vertical="center" wrapText="1"/>
    </xf>
    <xf numFmtId="10" fontId="3" fillId="4" borderId="1" applyAlignment="1" pivotButton="0" quotePrefix="0" xfId="0">
      <alignment horizontal="center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6" borderId="0" applyAlignment="1" pivotButton="0" quotePrefix="0" xfId="0">
      <alignment horizontal="left" vertical="center"/>
    </xf>
    <xf numFmtId="0" fontId="4" fillId="7" borderId="1" applyAlignment="1" pivotButton="0" quotePrefix="0" xfId="0">
      <alignment horizontal="left" vertical="center"/>
    </xf>
    <xf numFmtId="0" fontId="0" fillId="0" borderId="4" pivotButton="0" quotePrefix="0" xfId="0"/>
    <xf numFmtId="3" fontId="8" fillId="4" borderId="1" applyAlignment="1" pivotButton="0" quotePrefix="0" xfId="0">
      <alignment horizontal="center" vertical="center" wrapText="1"/>
    </xf>
    <xf numFmtId="166" fontId="8" fillId="4" borderId="1" applyAlignment="1" pivotButton="0" quotePrefix="0" xfId="0">
      <alignment horizontal="center" vertical="center" wrapText="1"/>
    </xf>
    <xf numFmtId="10" fontId="8" fillId="4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center" vertical="center" wrapText="1"/>
    </xf>
    <xf numFmtId="166" fontId="3" fillId="3" borderId="1" applyAlignment="1" pivotButton="0" quotePrefix="0" xfId="0">
      <alignment horizontal="right" vertical="center"/>
    </xf>
    <xf numFmtId="166" fontId="3" fillId="4" borderId="1" applyAlignment="1" pivotButton="0" quotePrefix="0" xfId="0">
      <alignment horizontal="right" vertical="center"/>
    </xf>
    <xf numFmtId="0" fontId="9" fillId="5" borderId="1" applyAlignment="1" pivotButton="0" quotePrefix="0" xfId="0">
      <alignment horizontal="left" vertical="center"/>
    </xf>
    <xf numFmtId="0" fontId="4" fillId="3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Dotation annuelle par immobilisation (€)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'Données_Immobilisations'!I2</f>
            </strRef>
          </tx>
          <spPr>
            <a:solidFill xmlns:a="http://schemas.openxmlformats.org/drawingml/2006/main">
              <a:srgbClr val="1E293B"/>
            </a:solidFill>
            <a:ln xmlns:a="http://schemas.openxmlformats.org/drawingml/2006/main">
              <a:prstDash val="solid"/>
            </a:ln>
          </spPr>
          <cat>
            <numRef>
              <f>'Données_Immobilisations'!$B$3:$B$12</f>
            </numRef>
          </cat>
          <val>
            <numRef>
              <f>'Données_Immobilisations'!$I$3:$I$12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Immobilisation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Dotation annuelle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valeur brute par catégorie</a:t>
            </a:r>
          </a:p>
        </rich>
      </tx>
    </title>
    <plotArea>
      <pieChart>
        <varyColors val="1"/>
        <ser>
          <idx val="0"/>
          <order val="0"/>
          <tx>
            <strRef>
              <f>'Synthèse_Dashboard'!C12</f>
            </strRef>
          </tx>
          <spPr>
            <a:ln xmlns:a="http://schemas.openxmlformats.org/drawingml/2006/main">
              <a:prstDash val="solid"/>
            </a:ln>
          </spPr>
          <cat>
            <numRef>
              <f>'Synthèse_Dashboard'!$A$13:$A$17</f>
            </numRef>
          </cat>
          <val>
            <numRef>
              <f>'Synthèse_Dashboard'!$C$13:$C$17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des amortissements cumulés par exercice</a:t>
            </a:r>
          </a:p>
        </rich>
      </tx>
    </title>
    <plotArea>
      <lineChart>
        <grouping val="standard"/>
        <ser>
          <idx val="0"/>
          <order val="0"/>
          <tx>
            <strRef>
              <f>'Synthèse_Dashboard'!B36</f>
            </strRef>
          </tx>
          <spPr>
            <a:ln xmlns:a="http://schemas.openxmlformats.org/drawingml/2006/main" w="25000">
              <a:solidFill>
                <a:srgbClr val="C8102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'Synthèse_Dashboard'!$A$37:$A$46</f>
            </numRef>
          </cat>
          <val>
            <numRef>
              <f>'Synthèse_Dashboard'!$B$37:$B$46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Exercice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Amortissements cumulés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5</col>
      <colOff>0</colOff>
      <row>2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19</row>
      <rowOff>0</rowOff>
    </from>
    <ext cx="576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5</col>
      <colOff>0</colOff>
      <row>35</row>
      <rowOff>0</rowOff>
    </from>
    <ext cx="6480000" cy="432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3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8" customWidth="1" min="1" max="1"/>
    <col width="28" customWidth="1" min="2" max="2"/>
    <col width="22" customWidth="1" min="3" max="3"/>
    <col width="16" customWidth="1" min="4" max="4"/>
    <col width="18" customWidth="1" min="5" max="5"/>
    <col width="14" customWidth="1" min="6" max="6"/>
    <col width="12" customWidth="1" min="7" max="7"/>
    <col width="18" customWidth="1" min="8" max="8"/>
    <col width="18" customWidth="1" min="9" max="9"/>
    <col width="18" customWidth="1" min="10" max="10"/>
    <col width="16" customWidth="1" min="11" max="11"/>
    <col width="18" customWidth="1" min="12" max="12"/>
    <col width="10" customWidth="1" min="13" max="13"/>
    <col width="28" customWidth="1" min="14" max="14"/>
  </cols>
  <sheetData>
    <row r="1" ht="30" customHeight="1">
      <c r="A1" s="1" t="inlineStr">
        <is>
          <t>Tableau des Immobilisations — Amortissement Linéaire</t>
        </is>
      </c>
    </row>
    <row r="2" ht="36" customHeight="1">
      <c r="A2" s="2" t="inlineStr">
        <is>
          <t>ID Immobilisation</t>
        </is>
      </c>
      <c r="B2" s="2" t="inlineStr">
        <is>
          <t>Désignation</t>
        </is>
      </c>
      <c r="C2" s="2" t="inlineStr">
        <is>
          <t>Catégorie</t>
        </is>
      </c>
      <c r="D2" s="2" t="inlineStr">
        <is>
          <t>Date d'acquisition</t>
        </is>
      </c>
      <c r="E2" s="2" t="inlineStr">
        <is>
          <t>Valeur d'origine (€)</t>
        </is>
      </c>
      <c r="F2" s="2" t="inlineStr">
        <is>
          <t>Durée (années)</t>
        </is>
      </c>
      <c r="G2" s="2" t="inlineStr">
        <is>
          <t>Mode</t>
        </is>
      </c>
      <c r="H2" s="2" t="inlineStr">
        <is>
          <t>Valeur résiduelle (€)</t>
        </is>
      </c>
      <c r="I2" s="2" t="inlineStr">
        <is>
          <t>Dotation annuelle (€)</t>
        </is>
      </c>
      <c r="J2" s="2" t="inlineStr">
        <is>
          <t>Dotation mensuelle (€)</t>
        </is>
      </c>
      <c r="K2" s="2" t="inlineStr">
        <is>
          <t>Date début amort.</t>
        </is>
      </c>
      <c r="L2" s="2" t="inlineStr">
        <is>
          <t>Fin d'amortissement</t>
        </is>
      </c>
      <c r="M2" s="2" t="inlineStr">
        <is>
          <t>Statut</t>
        </is>
      </c>
      <c r="N2" s="2" t="inlineStr">
        <is>
          <t>Société / Site</t>
        </is>
      </c>
    </row>
    <row r="3">
      <c r="A3" s="3" t="inlineStr">
        <is>
          <t>IMM-001</t>
        </is>
      </c>
      <c r="B3" s="4" t="inlineStr">
        <is>
          <t>Ordinateurs portables</t>
        </is>
      </c>
      <c r="C3" s="5" t="inlineStr">
        <is>
          <t>Matériel informatique</t>
        </is>
      </c>
      <c r="D3" s="6" t="n">
        <v>46037</v>
      </c>
      <c r="E3" s="7" t="n">
        <v>4200</v>
      </c>
      <c r="F3" s="5" t="n">
        <v>3</v>
      </c>
      <c r="G3" s="5" t="inlineStr">
        <is>
          <t>Linéaire</t>
        </is>
      </c>
      <c r="H3" s="7" t="n">
        <v>0</v>
      </c>
      <c r="I3" s="7">
        <f>(E3-H3)/F3</f>
        <v/>
      </c>
      <c r="J3" s="7">
        <f>IFERROR(I3/12,0)</f>
        <v/>
      </c>
      <c r="K3" s="6" t="n">
        <v>46037</v>
      </c>
      <c r="L3" s="6">
        <f>EDATE(K3,F3*12)</f>
        <v/>
      </c>
      <c r="M3" s="5">
        <f>IF(TODAY()&gt;L3,"Amorti","Actif")</f>
        <v/>
      </c>
      <c r="N3" s="4" t="inlineStr">
        <is>
          <t>Marie Dupont – Paris</t>
        </is>
      </c>
    </row>
    <row r="4">
      <c r="A4" s="8" t="inlineStr">
        <is>
          <t>IMM-002</t>
        </is>
      </c>
      <c r="B4" s="9" t="inlineStr">
        <is>
          <t>Mobilier de bureau</t>
        </is>
      </c>
      <c r="C4" s="10" t="inlineStr">
        <is>
          <t>Mobilier</t>
        </is>
      </c>
      <c r="D4" s="11" t="n">
        <v>46054</v>
      </c>
      <c r="E4" s="12" t="n">
        <v>8500</v>
      </c>
      <c r="F4" s="10" t="n">
        <v>7</v>
      </c>
      <c r="G4" s="10" t="inlineStr">
        <is>
          <t>Linéaire</t>
        </is>
      </c>
      <c r="H4" s="12" t="n">
        <v>500</v>
      </c>
      <c r="I4" s="12">
        <f>(E4-H4)/F4</f>
        <v/>
      </c>
      <c r="J4" s="12">
        <f>IFERROR(I4/12,0)</f>
        <v/>
      </c>
      <c r="K4" s="11" t="n">
        <v>46054</v>
      </c>
      <c r="L4" s="11">
        <f>EDATE(K4,F4*12)</f>
        <v/>
      </c>
      <c r="M4" s="10">
        <f>IF(TODAY()&gt;L4,"Amorti","Actif")</f>
        <v/>
      </c>
      <c r="N4" s="9" t="inlineStr">
        <is>
          <t>Julien Martin – Lyon</t>
        </is>
      </c>
    </row>
    <row r="5">
      <c r="A5" s="3" t="inlineStr">
        <is>
          <t>IMM-003</t>
        </is>
      </c>
      <c r="B5" s="4" t="inlineStr">
        <is>
          <t>Véhicule utilitaire</t>
        </is>
      </c>
      <c r="C5" s="5" t="inlineStr">
        <is>
          <t>Véhicule</t>
        </is>
      </c>
      <c r="D5" s="6" t="n">
        <v>46091</v>
      </c>
      <c r="E5" s="7" t="n">
        <v>22000</v>
      </c>
      <c r="F5" s="5" t="n">
        <v>5</v>
      </c>
      <c r="G5" s="5" t="inlineStr">
        <is>
          <t>Linéaire</t>
        </is>
      </c>
      <c r="H5" s="7" t="n">
        <v>2000</v>
      </c>
      <c r="I5" s="7">
        <f>(E5-H5)/F5</f>
        <v/>
      </c>
      <c r="J5" s="7">
        <f>IFERROR(I5/12,0)</f>
        <v/>
      </c>
      <c r="K5" s="6" t="n">
        <v>46091</v>
      </c>
      <c r="L5" s="6">
        <f>EDATE(K5,F5*12)</f>
        <v/>
      </c>
      <c r="M5" s="5">
        <f>IF(TODAY()&gt;L5,"Amorti","Actif")</f>
        <v/>
      </c>
      <c r="N5" s="4" t="inlineStr">
        <is>
          <t>Sophie Bernard – Marseille</t>
        </is>
      </c>
    </row>
    <row r="6">
      <c r="A6" s="8" t="inlineStr">
        <is>
          <t>IMM-004</t>
        </is>
      </c>
      <c r="B6" s="9" t="inlineStr">
        <is>
          <t>Machine de production</t>
        </is>
      </c>
      <c r="C6" s="10" t="inlineStr">
        <is>
          <t>Équipement industriel</t>
        </is>
      </c>
      <c r="D6" s="11" t="n">
        <v>46073</v>
      </c>
      <c r="E6" s="12" t="n">
        <v>45000</v>
      </c>
      <c r="F6" s="10" t="n">
        <v>7</v>
      </c>
      <c r="G6" s="10" t="inlineStr">
        <is>
          <t>Linéaire</t>
        </is>
      </c>
      <c r="H6" s="12" t="n">
        <v>3000</v>
      </c>
      <c r="I6" s="12">
        <f>(E6-H6)/F6</f>
        <v/>
      </c>
      <c r="J6" s="12">
        <f>IFERROR(I6/12,0)</f>
        <v/>
      </c>
      <c r="K6" s="11" t="n">
        <v>46073</v>
      </c>
      <c r="L6" s="11">
        <f>EDATE(K6,F6*12)</f>
        <v/>
      </c>
      <c r="M6" s="10">
        <f>IF(TODAY()&gt;L6,"Amorti","Actif")</f>
        <v/>
      </c>
      <c r="N6" s="9" t="inlineStr">
        <is>
          <t>Thomas Petit – Toulouse</t>
        </is>
      </c>
    </row>
    <row r="7">
      <c r="A7" s="3" t="inlineStr">
        <is>
          <t>IMM-005</t>
        </is>
      </c>
      <c r="B7" s="4" t="inlineStr">
        <is>
          <t>Logiciels métier</t>
        </is>
      </c>
      <c r="C7" s="5" t="inlineStr">
        <is>
          <t>Matériel informatique</t>
        </is>
      </c>
      <c r="D7" s="6" t="n">
        <v>46117</v>
      </c>
      <c r="E7" s="7" t="n">
        <v>3800</v>
      </c>
      <c r="F7" s="5" t="n">
        <v>3</v>
      </c>
      <c r="G7" s="5" t="inlineStr">
        <is>
          <t>Linéaire</t>
        </is>
      </c>
      <c r="H7" s="7" t="n">
        <v>0</v>
      </c>
      <c r="I7" s="7">
        <f>(E7-H7)/F7</f>
        <v/>
      </c>
      <c r="J7" s="7">
        <f>IFERROR(I7/12,0)</f>
        <v/>
      </c>
      <c r="K7" s="6" t="n">
        <v>46117</v>
      </c>
      <c r="L7" s="6">
        <f>EDATE(K7,F7*12)</f>
        <v/>
      </c>
      <c r="M7" s="5">
        <f>IF(TODAY()&gt;L7,"Amorti","Actif")</f>
        <v/>
      </c>
      <c r="N7" s="4" t="inlineStr">
        <is>
          <t>Camille Leroy – Bordeaux</t>
        </is>
      </c>
    </row>
    <row r="8">
      <c r="A8" s="8" t="inlineStr">
        <is>
          <t>IMM-006</t>
        </is>
      </c>
      <c r="B8" s="9" t="inlineStr">
        <is>
          <t>Écran &amp; matériel IT</t>
        </is>
      </c>
      <c r="C8" s="10" t="inlineStr">
        <is>
          <t>Matériel informatique</t>
        </is>
      </c>
      <c r="D8" s="11" t="n">
        <v>46157</v>
      </c>
      <c r="E8" s="12" t="n">
        <v>1200</v>
      </c>
      <c r="F8" s="10" t="n">
        <v>3</v>
      </c>
      <c r="G8" s="10" t="inlineStr">
        <is>
          <t>Linéaire</t>
        </is>
      </c>
      <c r="H8" s="12" t="n">
        <v>0</v>
      </c>
      <c r="I8" s="12">
        <f>(E8-H8)/F8</f>
        <v/>
      </c>
      <c r="J8" s="12">
        <f>IFERROR(I8/12,0)</f>
        <v/>
      </c>
      <c r="K8" s="11" t="n">
        <v>46157</v>
      </c>
      <c r="L8" s="11">
        <f>EDATE(K8,F8*12)</f>
        <v/>
      </c>
      <c r="M8" s="10">
        <f>IF(TODAY()&gt;L8,"Amorti","Actif")</f>
        <v/>
      </c>
      <c r="N8" s="9" t="inlineStr">
        <is>
          <t>Nicolas Moreau – Lille</t>
        </is>
      </c>
    </row>
    <row r="9">
      <c r="A9" s="3" t="inlineStr">
        <is>
          <t>IMM-007</t>
        </is>
      </c>
      <c r="B9" s="4" t="inlineStr">
        <is>
          <t>Agencement de bureau</t>
        </is>
      </c>
      <c r="C9" s="5" t="inlineStr">
        <is>
          <t>Agencement</t>
        </is>
      </c>
      <c r="D9" s="6" t="n">
        <v>46082</v>
      </c>
      <c r="E9" s="7" t="n">
        <v>15000</v>
      </c>
      <c r="F9" s="5" t="n">
        <v>10</v>
      </c>
      <c r="G9" s="5" t="inlineStr">
        <is>
          <t>Linéaire</t>
        </is>
      </c>
      <c r="H9" s="7" t="n">
        <v>0</v>
      </c>
      <c r="I9" s="7">
        <f>(E9-H9)/F9</f>
        <v/>
      </c>
      <c r="J9" s="7">
        <f>IFERROR(I9/12,0)</f>
        <v/>
      </c>
      <c r="K9" s="6" t="n">
        <v>46082</v>
      </c>
      <c r="L9" s="6">
        <f>EDATE(K9,F9*12)</f>
        <v/>
      </c>
      <c r="M9" s="5">
        <f>IF(TODAY()&gt;L9,"Amorti","Actif")</f>
        <v/>
      </c>
      <c r="N9" s="4" t="inlineStr">
        <is>
          <t>Léa Fournier – Nantes</t>
        </is>
      </c>
    </row>
    <row r="10">
      <c r="A10" s="8" t="inlineStr">
        <is>
          <t>IMM-008</t>
        </is>
      </c>
      <c r="B10" s="9" t="inlineStr">
        <is>
          <t>Serveur informatique</t>
        </is>
      </c>
      <c r="C10" s="10" t="inlineStr">
        <is>
          <t>Matériel informatique</t>
        </is>
      </c>
      <c r="D10" s="11" t="n">
        <v>46174</v>
      </c>
      <c r="E10" s="12" t="n">
        <v>12500</v>
      </c>
      <c r="F10" s="10" t="n">
        <v>3</v>
      </c>
      <c r="G10" s="10" t="inlineStr">
        <is>
          <t>Linéaire</t>
        </is>
      </c>
      <c r="H10" s="12" t="n">
        <v>500</v>
      </c>
      <c r="I10" s="12">
        <f>(E10-H10)/F10</f>
        <v/>
      </c>
      <c r="J10" s="12">
        <f>IFERROR(I10/12,0)</f>
        <v/>
      </c>
      <c r="K10" s="11" t="n">
        <v>46174</v>
      </c>
      <c r="L10" s="11">
        <f>EDATE(K10,F10*12)</f>
        <v/>
      </c>
      <c r="M10" s="10">
        <f>IF(TODAY()&gt;L10,"Amorti","Actif")</f>
        <v/>
      </c>
      <c r="N10" s="9" t="inlineStr">
        <is>
          <t>Antoine Girard – Strasbourg</t>
        </is>
      </c>
    </row>
    <row r="11">
      <c r="A11" s="3" t="inlineStr">
        <is>
          <t>IMM-009</t>
        </is>
      </c>
      <c r="B11" s="4" t="inlineStr">
        <is>
          <t>Caméras de sécurité</t>
        </is>
      </c>
      <c r="C11" s="5" t="inlineStr">
        <is>
          <t>Équipement industriel</t>
        </is>
      </c>
      <c r="D11" s="6" t="n">
        <v>46213</v>
      </c>
      <c r="E11" s="7" t="n">
        <v>3600</v>
      </c>
      <c r="F11" s="5" t="n">
        <v>5</v>
      </c>
      <c r="G11" s="5" t="inlineStr">
        <is>
          <t>Linéaire</t>
        </is>
      </c>
      <c r="H11" s="7" t="n">
        <v>0</v>
      </c>
      <c r="I11" s="7">
        <f>(E11-H11)/F11</f>
        <v/>
      </c>
      <c r="J11" s="7">
        <f>IFERROR(I11/12,0)</f>
        <v/>
      </c>
      <c r="K11" s="6" t="n">
        <v>46213</v>
      </c>
      <c r="L11" s="6">
        <f>EDATE(K11,F11*12)</f>
        <v/>
      </c>
      <c r="M11" s="5">
        <f>IF(TODAY()&gt;L11,"Amorti","Actif")</f>
        <v/>
      </c>
      <c r="N11" s="4" t="inlineStr">
        <is>
          <t>Chloé Rousseau – Rennes</t>
        </is>
      </c>
    </row>
    <row r="12">
      <c r="A12" s="8" t="inlineStr">
        <is>
          <t>IMM-010</t>
        </is>
      </c>
      <c r="B12" s="9" t="inlineStr">
        <is>
          <t>Outillage professionnel</t>
        </is>
      </c>
      <c r="C12" s="10" t="inlineStr">
        <is>
          <t>Équipement industriel</t>
        </is>
      </c>
      <c r="D12" s="11" t="n">
        <v>46235</v>
      </c>
      <c r="E12" s="12" t="n">
        <v>5800</v>
      </c>
      <c r="F12" s="10" t="n">
        <v>5</v>
      </c>
      <c r="G12" s="10" t="inlineStr">
        <is>
          <t>Linéaire</t>
        </is>
      </c>
      <c r="H12" s="12" t="n">
        <v>200</v>
      </c>
      <c r="I12" s="12">
        <f>(E12-H12)/F12</f>
        <v/>
      </c>
      <c r="J12" s="12">
        <f>IFERROR(I12/12,0)</f>
        <v/>
      </c>
      <c r="K12" s="11" t="n">
        <v>46235</v>
      </c>
      <c r="L12" s="11">
        <f>EDATE(K12,F12*12)</f>
        <v/>
      </c>
      <c r="M12" s="10">
        <f>IF(TODAY()&gt;L12,"Amorti","Actif")</f>
        <v/>
      </c>
      <c r="N12" s="9" t="inlineStr">
        <is>
          <t>Maxime Blanc – Montpellier</t>
        </is>
      </c>
    </row>
    <row r="13">
      <c r="A13" s="13" t="inlineStr">
        <is>
          <t>TOTAUX</t>
        </is>
      </c>
      <c r="B13" s="14" t="n"/>
      <c r="C13" s="14" t="n"/>
      <c r="D13" s="14" t="n"/>
      <c r="E13" s="15">
        <f>SUM(E3:E12)</f>
        <v/>
      </c>
      <c r="F13" s="14" t="n"/>
      <c r="G13" s="14" t="n"/>
      <c r="H13" s="15">
        <f>SUM(H3:H12)</f>
        <v/>
      </c>
      <c r="I13" s="15">
        <f>SUM(I3:I12)</f>
        <v/>
      </c>
      <c r="J13" s="15">
        <f>SUM(J3:J12)</f>
        <v/>
      </c>
      <c r="K13" s="14" t="n"/>
      <c r="L13" s="14" t="n"/>
      <c r="M13" s="14" t="n"/>
      <c r="N13" s="14" t="n"/>
    </row>
  </sheetData>
  <mergeCells count="1">
    <mergeCell ref="A1:N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54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8" customWidth="1" min="1" max="1"/>
    <col width="28" customWidth="1" min="2" max="2"/>
    <col width="10" customWidth="1" min="3" max="3"/>
    <col width="22" customWidth="1" min="4" max="4"/>
    <col width="22" customWidth="1" min="5" max="5"/>
    <col width="22" customWidth="1" min="6" max="6"/>
    <col width="20" customWidth="1" min="7" max="7"/>
    <col width="20" customWidth="1" min="8" max="8"/>
    <col width="16" customWidth="1" min="9" max="9"/>
    <col width="18" customWidth="1" min="10" max="10"/>
  </cols>
  <sheetData>
    <row r="1" ht="30" customHeight="1">
      <c r="A1" s="1" t="inlineStr">
        <is>
          <t>Tableau d'Amortissement Linéaire — Détail par Immobilisation et par Exercice</t>
        </is>
      </c>
    </row>
    <row r="2" ht="40" customHeight="1">
      <c r="A2" s="2" t="inlineStr">
        <is>
          <t>ID Immobilisation</t>
        </is>
      </c>
      <c r="B2" s="2" t="inlineStr">
        <is>
          <t>Désignation</t>
        </is>
      </c>
      <c r="C2" s="2" t="inlineStr">
        <is>
          <t>Exercice</t>
        </is>
      </c>
      <c r="D2" s="2" t="inlineStr">
        <is>
          <t>Valeur brute au 01/01 (€)</t>
        </is>
      </c>
      <c r="E2" s="2" t="inlineStr">
        <is>
          <t>Dotation de l'exercice (€)</t>
        </is>
      </c>
      <c r="F2" s="2" t="inlineStr">
        <is>
          <t>Amortissements cumulés (€)</t>
        </is>
      </c>
      <c r="G2" s="2" t="inlineStr">
        <is>
          <t>VNC au 31/12 (€)</t>
        </is>
      </c>
      <c r="H2" s="2" t="inlineStr">
        <is>
          <t>Taux d'amortissement (%)</t>
        </is>
      </c>
      <c r="I2" s="2" t="inlineStr">
        <is>
          <t>Part amortie (%)</t>
        </is>
      </c>
      <c r="J2" s="2" t="inlineStr">
        <is>
          <t>Reste à amortir (€)</t>
        </is>
      </c>
    </row>
    <row r="3">
      <c r="A3" s="5" t="inlineStr">
        <is>
          <t>IMM-001</t>
        </is>
      </c>
      <c r="B3" s="4" t="inlineStr">
        <is>
          <t>Ordinateurs portables</t>
        </is>
      </c>
      <c r="C3" s="5" t="n">
        <v>2026</v>
      </c>
      <c r="D3" s="7" t="n">
        <v>4200</v>
      </c>
      <c r="E3" s="7" t="n">
        <v>1400</v>
      </c>
      <c r="F3" s="7" t="n">
        <v>1400</v>
      </c>
      <c r="G3" s="7" t="n">
        <v>2800</v>
      </c>
      <c r="H3" s="16" t="n">
        <v>0.3333333333333333</v>
      </c>
      <c r="I3" s="16" t="n">
        <v>0.3333333333333333</v>
      </c>
      <c r="J3" s="7" t="n">
        <v>2800</v>
      </c>
    </row>
    <row r="4">
      <c r="A4" s="5" t="inlineStr">
        <is>
          <t>IMM-001</t>
        </is>
      </c>
      <c r="B4" s="4" t="inlineStr">
        <is>
          <t>Ordinateurs portables</t>
        </is>
      </c>
      <c r="C4" s="5" t="n">
        <v>2027</v>
      </c>
      <c r="D4" s="7" t="n">
        <v>4200</v>
      </c>
      <c r="E4" s="7" t="n">
        <v>1400</v>
      </c>
      <c r="F4" s="7" t="n">
        <v>2800</v>
      </c>
      <c r="G4" s="7" t="n">
        <v>1400</v>
      </c>
      <c r="H4" s="16" t="n">
        <v>0.3333333333333333</v>
      </c>
      <c r="I4" s="16" t="n">
        <v>0.6666666666666666</v>
      </c>
      <c r="J4" s="7" t="n">
        <v>1400</v>
      </c>
    </row>
    <row r="5">
      <c r="A5" s="5" t="inlineStr">
        <is>
          <t>IMM-001</t>
        </is>
      </c>
      <c r="B5" s="4" t="inlineStr">
        <is>
          <t>Ordinateurs portables</t>
        </is>
      </c>
      <c r="C5" s="5" t="n">
        <v>2028</v>
      </c>
      <c r="D5" s="7" t="n">
        <v>4200</v>
      </c>
      <c r="E5" s="7" t="n">
        <v>1400</v>
      </c>
      <c r="F5" s="7" t="n">
        <v>4200</v>
      </c>
      <c r="G5" s="7" t="n">
        <v>0</v>
      </c>
      <c r="H5" s="16" t="n">
        <v>0.3333333333333333</v>
      </c>
      <c r="I5" s="16" t="n">
        <v>1</v>
      </c>
      <c r="J5" s="7" t="n">
        <v>0</v>
      </c>
    </row>
    <row r="6">
      <c r="A6" s="10" t="inlineStr">
        <is>
          <t>IMM-002</t>
        </is>
      </c>
      <c r="B6" s="9" t="inlineStr">
        <is>
          <t>Mobilier de bureau</t>
        </is>
      </c>
      <c r="C6" s="10" t="n">
        <v>2026</v>
      </c>
      <c r="D6" s="12" t="n">
        <v>8500</v>
      </c>
      <c r="E6" s="12" t="n">
        <v>1142.857142857143</v>
      </c>
      <c r="F6" s="12" t="n">
        <v>1142.857142857143</v>
      </c>
      <c r="G6" s="12" t="n">
        <v>7357.142857142857</v>
      </c>
      <c r="H6" s="17" t="n">
        <v>0.1428571428571428</v>
      </c>
      <c r="I6" s="17" t="n">
        <v>0.1428571428571428</v>
      </c>
      <c r="J6" s="12" t="n">
        <v>6857.142857142857</v>
      </c>
    </row>
    <row r="7">
      <c r="A7" s="10" t="inlineStr">
        <is>
          <t>IMM-002</t>
        </is>
      </c>
      <c r="B7" s="9" t="inlineStr">
        <is>
          <t>Mobilier de bureau</t>
        </is>
      </c>
      <c r="C7" s="10" t="n">
        <v>2027</v>
      </c>
      <c r="D7" s="12" t="n">
        <v>8500</v>
      </c>
      <c r="E7" s="12" t="n">
        <v>1142.857142857143</v>
      </c>
      <c r="F7" s="12" t="n">
        <v>2285.714285714286</v>
      </c>
      <c r="G7" s="12" t="n">
        <v>6214.285714285714</v>
      </c>
      <c r="H7" s="17" t="n">
        <v>0.1428571428571428</v>
      </c>
      <c r="I7" s="17" t="n">
        <v>0.2857142857142857</v>
      </c>
      <c r="J7" s="12" t="n">
        <v>5714.285714285714</v>
      </c>
    </row>
    <row r="8">
      <c r="A8" s="10" t="inlineStr">
        <is>
          <t>IMM-002</t>
        </is>
      </c>
      <c r="B8" s="9" t="inlineStr">
        <is>
          <t>Mobilier de bureau</t>
        </is>
      </c>
      <c r="C8" s="10" t="n">
        <v>2028</v>
      </c>
      <c r="D8" s="12" t="n">
        <v>8500</v>
      </c>
      <c r="E8" s="12" t="n">
        <v>1142.857142857143</v>
      </c>
      <c r="F8" s="12" t="n">
        <v>3428.571428571428</v>
      </c>
      <c r="G8" s="12" t="n">
        <v>5071.428571428572</v>
      </c>
      <c r="H8" s="17" t="n">
        <v>0.1428571428571428</v>
      </c>
      <c r="I8" s="17" t="n">
        <v>0.4285714285714285</v>
      </c>
      <c r="J8" s="12" t="n">
        <v>4571.428571428572</v>
      </c>
    </row>
    <row r="9">
      <c r="A9" s="10" t="inlineStr">
        <is>
          <t>IMM-002</t>
        </is>
      </c>
      <c r="B9" s="9" t="inlineStr">
        <is>
          <t>Mobilier de bureau</t>
        </is>
      </c>
      <c r="C9" s="10" t="n">
        <v>2029</v>
      </c>
      <c r="D9" s="12" t="n">
        <v>8500</v>
      </c>
      <c r="E9" s="12" t="n">
        <v>1142.857142857143</v>
      </c>
      <c r="F9" s="12" t="n">
        <v>4571.428571428572</v>
      </c>
      <c r="G9" s="12" t="n">
        <v>3928.571428571428</v>
      </c>
      <c r="H9" s="17" t="n">
        <v>0.1428571428571428</v>
      </c>
      <c r="I9" s="17" t="n">
        <v>0.5714285714285714</v>
      </c>
      <c r="J9" s="12" t="n">
        <v>3428.571428571428</v>
      </c>
    </row>
    <row r="10">
      <c r="A10" s="10" t="inlineStr">
        <is>
          <t>IMM-002</t>
        </is>
      </c>
      <c r="B10" s="9" t="inlineStr">
        <is>
          <t>Mobilier de bureau</t>
        </is>
      </c>
      <c r="C10" s="10" t="n">
        <v>2030</v>
      </c>
      <c r="D10" s="12" t="n">
        <v>8500</v>
      </c>
      <c r="E10" s="12" t="n">
        <v>1142.857142857143</v>
      </c>
      <c r="F10" s="12" t="n">
        <v>5714.285714285715</v>
      </c>
      <c r="G10" s="12" t="n">
        <v>2785.714285714285</v>
      </c>
      <c r="H10" s="17" t="n">
        <v>0.1428571428571428</v>
      </c>
      <c r="I10" s="17" t="n">
        <v>0.7142857142857143</v>
      </c>
      <c r="J10" s="12" t="n">
        <v>2285.714285714285</v>
      </c>
    </row>
    <row r="11">
      <c r="A11" s="10" t="inlineStr">
        <is>
          <t>IMM-002</t>
        </is>
      </c>
      <c r="B11" s="9" t="inlineStr">
        <is>
          <t>Mobilier de bureau</t>
        </is>
      </c>
      <c r="C11" s="10" t="n">
        <v>2031</v>
      </c>
      <c r="D11" s="12" t="n">
        <v>8500</v>
      </c>
      <c r="E11" s="12" t="n">
        <v>1142.857142857143</v>
      </c>
      <c r="F11" s="12" t="n">
        <v>6857.142857142857</v>
      </c>
      <c r="G11" s="12" t="n">
        <v>1642.857142857143</v>
      </c>
      <c r="H11" s="17" t="n">
        <v>0.1428571428571428</v>
      </c>
      <c r="I11" s="17" t="n">
        <v>0.8571428571428571</v>
      </c>
      <c r="J11" s="12" t="n">
        <v>1142.857142857143</v>
      </c>
    </row>
    <row r="12">
      <c r="A12" s="10" t="inlineStr">
        <is>
          <t>IMM-002</t>
        </is>
      </c>
      <c r="B12" s="9" t="inlineStr">
        <is>
          <t>Mobilier de bureau</t>
        </is>
      </c>
      <c r="C12" s="10" t="n">
        <v>2032</v>
      </c>
      <c r="D12" s="12" t="n">
        <v>8500</v>
      </c>
      <c r="E12" s="12" t="n">
        <v>1142.857142857143</v>
      </c>
      <c r="F12" s="12" t="n">
        <v>8000</v>
      </c>
      <c r="G12" s="12" t="n">
        <v>500</v>
      </c>
      <c r="H12" s="17" t="n">
        <v>0.1428571428571428</v>
      </c>
      <c r="I12" s="17" t="n">
        <v>1</v>
      </c>
      <c r="J12" s="12" t="n">
        <v>0</v>
      </c>
    </row>
    <row r="13">
      <c r="A13" s="5" t="inlineStr">
        <is>
          <t>IMM-003</t>
        </is>
      </c>
      <c r="B13" s="4" t="inlineStr">
        <is>
          <t>Véhicule utilitaire</t>
        </is>
      </c>
      <c r="C13" s="5" t="n">
        <v>2026</v>
      </c>
      <c r="D13" s="7" t="n">
        <v>22000</v>
      </c>
      <c r="E13" s="7" t="n">
        <v>4000</v>
      </c>
      <c r="F13" s="7" t="n">
        <v>4000</v>
      </c>
      <c r="G13" s="7" t="n">
        <v>18000</v>
      </c>
      <c r="H13" s="16" t="n">
        <v>0.2</v>
      </c>
      <c r="I13" s="16" t="n">
        <v>0.2</v>
      </c>
      <c r="J13" s="7" t="n">
        <v>16000</v>
      </c>
    </row>
    <row r="14">
      <c r="A14" s="5" t="inlineStr">
        <is>
          <t>IMM-003</t>
        </is>
      </c>
      <c r="B14" s="4" t="inlineStr">
        <is>
          <t>Véhicule utilitaire</t>
        </is>
      </c>
      <c r="C14" s="5" t="n">
        <v>2027</v>
      </c>
      <c r="D14" s="7" t="n">
        <v>22000</v>
      </c>
      <c r="E14" s="7" t="n">
        <v>4000</v>
      </c>
      <c r="F14" s="7" t="n">
        <v>8000</v>
      </c>
      <c r="G14" s="7" t="n">
        <v>14000</v>
      </c>
      <c r="H14" s="16" t="n">
        <v>0.2</v>
      </c>
      <c r="I14" s="16" t="n">
        <v>0.4</v>
      </c>
      <c r="J14" s="7" t="n">
        <v>12000</v>
      </c>
    </row>
    <row r="15">
      <c r="A15" s="5" t="inlineStr">
        <is>
          <t>IMM-003</t>
        </is>
      </c>
      <c r="B15" s="4" t="inlineStr">
        <is>
          <t>Véhicule utilitaire</t>
        </is>
      </c>
      <c r="C15" s="5" t="n">
        <v>2028</v>
      </c>
      <c r="D15" s="7" t="n">
        <v>22000</v>
      </c>
      <c r="E15" s="7" t="n">
        <v>4000</v>
      </c>
      <c r="F15" s="7" t="n">
        <v>12000</v>
      </c>
      <c r="G15" s="7" t="n">
        <v>10000</v>
      </c>
      <c r="H15" s="16" t="n">
        <v>0.2</v>
      </c>
      <c r="I15" s="16" t="n">
        <v>0.6</v>
      </c>
      <c r="J15" s="7" t="n">
        <v>8000</v>
      </c>
    </row>
    <row r="16">
      <c r="A16" s="5" t="inlineStr">
        <is>
          <t>IMM-003</t>
        </is>
      </c>
      <c r="B16" s="4" t="inlineStr">
        <is>
          <t>Véhicule utilitaire</t>
        </is>
      </c>
      <c r="C16" s="5" t="n">
        <v>2029</v>
      </c>
      <c r="D16" s="7" t="n">
        <v>22000</v>
      </c>
      <c r="E16" s="7" t="n">
        <v>4000</v>
      </c>
      <c r="F16" s="7" t="n">
        <v>16000</v>
      </c>
      <c r="G16" s="7" t="n">
        <v>6000</v>
      </c>
      <c r="H16" s="16" t="n">
        <v>0.2</v>
      </c>
      <c r="I16" s="16" t="n">
        <v>0.8</v>
      </c>
      <c r="J16" s="7" t="n">
        <v>4000</v>
      </c>
    </row>
    <row r="17">
      <c r="A17" s="5" t="inlineStr">
        <is>
          <t>IMM-003</t>
        </is>
      </c>
      <c r="B17" s="4" t="inlineStr">
        <is>
          <t>Véhicule utilitaire</t>
        </is>
      </c>
      <c r="C17" s="5" t="n">
        <v>2030</v>
      </c>
      <c r="D17" s="7" t="n">
        <v>22000</v>
      </c>
      <c r="E17" s="7" t="n">
        <v>4000</v>
      </c>
      <c r="F17" s="7" t="n">
        <v>20000</v>
      </c>
      <c r="G17" s="7" t="n">
        <v>2000</v>
      </c>
      <c r="H17" s="16" t="n">
        <v>0.2</v>
      </c>
      <c r="I17" s="16" t="n">
        <v>1</v>
      </c>
      <c r="J17" s="7" t="n">
        <v>0</v>
      </c>
    </row>
    <row r="18">
      <c r="A18" s="10" t="inlineStr">
        <is>
          <t>IMM-004</t>
        </is>
      </c>
      <c r="B18" s="9" t="inlineStr">
        <is>
          <t>Machine de production</t>
        </is>
      </c>
      <c r="C18" s="10" t="n">
        <v>2026</v>
      </c>
      <c r="D18" s="12" t="n">
        <v>45000</v>
      </c>
      <c r="E18" s="12" t="n">
        <v>6000</v>
      </c>
      <c r="F18" s="12" t="n">
        <v>6000</v>
      </c>
      <c r="G18" s="12" t="n">
        <v>39000</v>
      </c>
      <c r="H18" s="17" t="n">
        <v>0.1428571428571428</v>
      </c>
      <c r="I18" s="17" t="n">
        <v>0.1428571428571428</v>
      </c>
      <c r="J18" s="12" t="n">
        <v>36000</v>
      </c>
    </row>
    <row r="19">
      <c r="A19" s="10" t="inlineStr">
        <is>
          <t>IMM-004</t>
        </is>
      </c>
      <c r="B19" s="9" t="inlineStr">
        <is>
          <t>Machine de production</t>
        </is>
      </c>
      <c r="C19" s="10" t="n">
        <v>2027</v>
      </c>
      <c r="D19" s="12" t="n">
        <v>45000</v>
      </c>
      <c r="E19" s="12" t="n">
        <v>6000</v>
      </c>
      <c r="F19" s="12" t="n">
        <v>12000</v>
      </c>
      <c r="G19" s="12" t="n">
        <v>33000</v>
      </c>
      <c r="H19" s="17" t="n">
        <v>0.1428571428571428</v>
      </c>
      <c r="I19" s="17" t="n">
        <v>0.2857142857142857</v>
      </c>
      <c r="J19" s="12" t="n">
        <v>30000</v>
      </c>
    </row>
    <row r="20">
      <c r="A20" s="10" t="inlineStr">
        <is>
          <t>IMM-004</t>
        </is>
      </c>
      <c r="B20" s="9" t="inlineStr">
        <is>
          <t>Machine de production</t>
        </is>
      </c>
      <c r="C20" s="10" t="n">
        <v>2028</v>
      </c>
      <c r="D20" s="12" t="n">
        <v>45000</v>
      </c>
      <c r="E20" s="12" t="n">
        <v>6000</v>
      </c>
      <c r="F20" s="12" t="n">
        <v>18000</v>
      </c>
      <c r="G20" s="12" t="n">
        <v>27000</v>
      </c>
      <c r="H20" s="17" t="n">
        <v>0.1428571428571428</v>
      </c>
      <c r="I20" s="17" t="n">
        <v>0.4285714285714285</v>
      </c>
      <c r="J20" s="12" t="n">
        <v>24000</v>
      </c>
    </row>
    <row r="21">
      <c r="A21" s="10" t="inlineStr">
        <is>
          <t>IMM-004</t>
        </is>
      </c>
      <c r="B21" s="9" t="inlineStr">
        <is>
          <t>Machine de production</t>
        </is>
      </c>
      <c r="C21" s="10" t="n">
        <v>2029</v>
      </c>
      <c r="D21" s="12" t="n">
        <v>45000</v>
      </c>
      <c r="E21" s="12" t="n">
        <v>6000</v>
      </c>
      <c r="F21" s="12" t="n">
        <v>24000</v>
      </c>
      <c r="G21" s="12" t="n">
        <v>21000</v>
      </c>
      <c r="H21" s="17" t="n">
        <v>0.1428571428571428</v>
      </c>
      <c r="I21" s="17" t="n">
        <v>0.5714285714285714</v>
      </c>
      <c r="J21" s="12" t="n">
        <v>18000</v>
      </c>
    </row>
    <row r="22">
      <c r="A22" s="10" t="inlineStr">
        <is>
          <t>IMM-004</t>
        </is>
      </c>
      <c r="B22" s="9" t="inlineStr">
        <is>
          <t>Machine de production</t>
        </is>
      </c>
      <c r="C22" s="10" t="n">
        <v>2030</v>
      </c>
      <c r="D22" s="12" t="n">
        <v>45000</v>
      </c>
      <c r="E22" s="12" t="n">
        <v>6000</v>
      </c>
      <c r="F22" s="12" t="n">
        <v>30000</v>
      </c>
      <c r="G22" s="12" t="n">
        <v>15000</v>
      </c>
      <c r="H22" s="17" t="n">
        <v>0.1428571428571428</v>
      </c>
      <c r="I22" s="17" t="n">
        <v>0.7142857142857143</v>
      </c>
      <c r="J22" s="12" t="n">
        <v>12000</v>
      </c>
    </row>
    <row r="23">
      <c r="A23" s="10" t="inlineStr">
        <is>
          <t>IMM-004</t>
        </is>
      </c>
      <c r="B23" s="9" t="inlineStr">
        <is>
          <t>Machine de production</t>
        </is>
      </c>
      <c r="C23" s="10" t="n">
        <v>2031</v>
      </c>
      <c r="D23" s="12" t="n">
        <v>45000</v>
      </c>
      <c r="E23" s="12" t="n">
        <v>6000</v>
      </c>
      <c r="F23" s="12" t="n">
        <v>36000</v>
      </c>
      <c r="G23" s="12" t="n">
        <v>9000</v>
      </c>
      <c r="H23" s="17" t="n">
        <v>0.1428571428571428</v>
      </c>
      <c r="I23" s="17" t="n">
        <v>0.8571428571428571</v>
      </c>
      <c r="J23" s="12" t="n">
        <v>6000</v>
      </c>
    </row>
    <row r="24">
      <c r="A24" s="10" t="inlineStr">
        <is>
          <t>IMM-004</t>
        </is>
      </c>
      <c r="B24" s="9" t="inlineStr">
        <is>
          <t>Machine de production</t>
        </is>
      </c>
      <c r="C24" s="10" t="n">
        <v>2032</v>
      </c>
      <c r="D24" s="12" t="n">
        <v>45000</v>
      </c>
      <c r="E24" s="12" t="n">
        <v>6000</v>
      </c>
      <c r="F24" s="12" t="n">
        <v>42000</v>
      </c>
      <c r="G24" s="12" t="n">
        <v>3000</v>
      </c>
      <c r="H24" s="17" t="n">
        <v>0.1428571428571428</v>
      </c>
      <c r="I24" s="17" t="n">
        <v>1</v>
      </c>
      <c r="J24" s="12" t="n">
        <v>0</v>
      </c>
    </row>
    <row r="25">
      <c r="A25" s="5" t="inlineStr">
        <is>
          <t>IMM-005</t>
        </is>
      </c>
      <c r="B25" s="4" t="inlineStr">
        <is>
          <t>Logiciels métier</t>
        </is>
      </c>
      <c r="C25" s="5" t="n">
        <v>2026</v>
      </c>
      <c r="D25" s="7" t="n">
        <v>3800</v>
      </c>
      <c r="E25" s="7" t="n">
        <v>1266.666666666667</v>
      </c>
      <c r="F25" s="7" t="n">
        <v>1266.666666666667</v>
      </c>
      <c r="G25" s="7" t="n">
        <v>2533.333333333333</v>
      </c>
      <c r="H25" s="16" t="n">
        <v>0.3333333333333333</v>
      </c>
      <c r="I25" s="16" t="n">
        <v>0.3333333333333334</v>
      </c>
      <c r="J25" s="7" t="n">
        <v>2533.333333333333</v>
      </c>
    </row>
    <row r="26">
      <c r="A26" s="5" t="inlineStr">
        <is>
          <t>IMM-005</t>
        </is>
      </c>
      <c r="B26" s="4" t="inlineStr">
        <is>
          <t>Logiciels métier</t>
        </is>
      </c>
      <c r="C26" s="5" t="n">
        <v>2027</v>
      </c>
      <c r="D26" s="7" t="n">
        <v>3800</v>
      </c>
      <c r="E26" s="7" t="n">
        <v>1266.666666666667</v>
      </c>
      <c r="F26" s="7" t="n">
        <v>2533.333333333333</v>
      </c>
      <c r="G26" s="7" t="n">
        <v>1266.666666666667</v>
      </c>
      <c r="H26" s="16" t="n">
        <v>0.3333333333333333</v>
      </c>
      <c r="I26" s="16" t="n">
        <v>0.6666666666666667</v>
      </c>
      <c r="J26" s="7" t="n">
        <v>1266.666666666667</v>
      </c>
    </row>
    <row r="27">
      <c r="A27" s="5" t="inlineStr">
        <is>
          <t>IMM-005</t>
        </is>
      </c>
      <c r="B27" s="4" t="inlineStr">
        <is>
          <t>Logiciels métier</t>
        </is>
      </c>
      <c r="C27" s="5" t="n">
        <v>2028</v>
      </c>
      <c r="D27" s="7" t="n">
        <v>3800</v>
      </c>
      <c r="E27" s="7" t="n">
        <v>1266.666666666667</v>
      </c>
      <c r="F27" s="7" t="n">
        <v>3800</v>
      </c>
      <c r="G27" s="7" t="n">
        <v>0</v>
      </c>
      <c r="H27" s="16" t="n">
        <v>0.3333333333333333</v>
      </c>
      <c r="I27" s="16" t="n">
        <v>1</v>
      </c>
      <c r="J27" s="7" t="n">
        <v>0</v>
      </c>
    </row>
    <row r="28">
      <c r="A28" s="10" t="inlineStr">
        <is>
          <t>IMM-006</t>
        </is>
      </c>
      <c r="B28" s="9" t="inlineStr">
        <is>
          <t>Écran &amp; matériel IT</t>
        </is>
      </c>
      <c r="C28" s="10" t="n">
        <v>2026</v>
      </c>
      <c r="D28" s="12" t="n">
        <v>1200</v>
      </c>
      <c r="E28" s="12" t="n">
        <v>400</v>
      </c>
      <c r="F28" s="12" t="n">
        <v>400</v>
      </c>
      <c r="G28" s="12" t="n">
        <v>800</v>
      </c>
      <c r="H28" s="17" t="n">
        <v>0.3333333333333333</v>
      </c>
      <c r="I28" s="17" t="n">
        <v>0.3333333333333333</v>
      </c>
      <c r="J28" s="12" t="n">
        <v>800</v>
      </c>
    </row>
    <row r="29">
      <c r="A29" s="10" t="inlineStr">
        <is>
          <t>IMM-006</t>
        </is>
      </c>
      <c r="B29" s="9" t="inlineStr">
        <is>
          <t>Écran &amp; matériel IT</t>
        </is>
      </c>
      <c r="C29" s="10" t="n">
        <v>2027</v>
      </c>
      <c r="D29" s="12" t="n">
        <v>1200</v>
      </c>
      <c r="E29" s="12" t="n">
        <v>400</v>
      </c>
      <c r="F29" s="12" t="n">
        <v>800</v>
      </c>
      <c r="G29" s="12" t="n">
        <v>400</v>
      </c>
      <c r="H29" s="17" t="n">
        <v>0.3333333333333333</v>
      </c>
      <c r="I29" s="17" t="n">
        <v>0.6666666666666666</v>
      </c>
      <c r="J29" s="12" t="n">
        <v>400</v>
      </c>
    </row>
    <row r="30">
      <c r="A30" s="10" t="inlineStr">
        <is>
          <t>IMM-006</t>
        </is>
      </c>
      <c r="B30" s="9" t="inlineStr">
        <is>
          <t>Écran &amp; matériel IT</t>
        </is>
      </c>
      <c r="C30" s="10" t="n">
        <v>2028</v>
      </c>
      <c r="D30" s="12" t="n">
        <v>1200</v>
      </c>
      <c r="E30" s="12" t="n">
        <v>400</v>
      </c>
      <c r="F30" s="12" t="n">
        <v>1200</v>
      </c>
      <c r="G30" s="12" t="n">
        <v>0</v>
      </c>
      <c r="H30" s="17" t="n">
        <v>0.3333333333333333</v>
      </c>
      <c r="I30" s="17" t="n">
        <v>1</v>
      </c>
      <c r="J30" s="12" t="n">
        <v>0</v>
      </c>
    </row>
    <row r="31">
      <c r="A31" s="5" t="inlineStr">
        <is>
          <t>IMM-007</t>
        </is>
      </c>
      <c r="B31" s="4" t="inlineStr">
        <is>
          <t>Agencement de bureau</t>
        </is>
      </c>
      <c r="C31" s="5" t="n">
        <v>2026</v>
      </c>
      <c r="D31" s="7" t="n">
        <v>15000</v>
      </c>
      <c r="E31" s="7" t="n">
        <v>1500</v>
      </c>
      <c r="F31" s="7" t="n">
        <v>1500</v>
      </c>
      <c r="G31" s="7" t="n">
        <v>13500</v>
      </c>
      <c r="H31" s="16" t="n">
        <v>0.1</v>
      </c>
      <c r="I31" s="16" t="n">
        <v>0.1</v>
      </c>
      <c r="J31" s="7" t="n">
        <v>13500</v>
      </c>
    </row>
    <row r="32">
      <c r="A32" s="5" t="inlineStr">
        <is>
          <t>IMM-007</t>
        </is>
      </c>
      <c r="B32" s="4" t="inlineStr">
        <is>
          <t>Agencement de bureau</t>
        </is>
      </c>
      <c r="C32" s="5" t="n">
        <v>2027</v>
      </c>
      <c r="D32" s="7" t="n">
        <v>15000</v>
      </c>
      <c r="E32" s="7" t="n">
        <v>1500</v>
      </c>
      <c r="F32" s="7" t="n">
        <v>3000</v>
      </c>
      <c r="G32" s="7" t="n">
        <v>12000</v>
      </c>
      <c r="H32" s="16" t="n">
        <v>0.1</v>
      </c>
      <c r="I32" s="16" t="n">
        <v>0.2</v>
      </c>
      <c r="J32" s="7" t="n">
        <v>12000</v>
      </c>
    </row>
    <row r="33">
      <c r="A33" s="5" t="inlineStr">
        <is>
          <t>IMM-007</t>
        </is>
      </c>
      <c r="B33" s="4" t="inlineStr">
        <is>
          <t>Agencement de bureau</t>
        </is>
      </c>
      <c r="C33" s="5" t="n">
        <v>2028</v>
      </c>
      <c r="D33" s="7" t="n">
        <v>15000</v>
      </c>
      <c r="E33" s="7" t="n">
        <v>1500</v>
      </c>
      <c r="F33" s="7" t="n">
        <v>4500</v>
      </c>
      <c r="G33" s="7" t="n">
        <v>10500</v>
      </c>
      <c r="H33" s="16" t="n">
        <v>0.1</v>
      </c>
      <c r="I33" s="16" t="n">
        <v>0.3</v>
      </c>
      <c r="J33" s="7" t="n">
        <v>10500</v>
      </c>
    </row>
    <row r="34">
      <c r="A34" s="5" t="inlineStr">
        <is>
          <t>IMM-007</t>
        </is>
      </c>
      <c r="B34" s="4" t="inlineStr">
        <is>
          <t>Agencement de bureau</t>
        </is>
      </c>
      <c r="C34" s="5" t="n">
        <v>2029</v>
      </c>
      <c r="D34" s="7" t="n">
        <v>15000</v>
      </c>
      <c r="E34" s="7" t="n">
        <v>1500</v>
      </c>
      <c r="F34" s="7" t="n">
        <v>6000</v>
      </c>
      <c r="G34" s="7" t="n">
        <v>9000</v>
      </c>
      <c r="H34" s="16" t="n">
        <v>0.1</v>
      </c>
      <c r="I34" s="16" t="n">
        <v>0.4</v>
      </c>
      <c r="J34" s="7" t="n">
        <v>9000</v>
      </c>
    </row>
    <row r="35">
      <c r="A35" s="5" t="inlineStr">
        <is>
          <t>IMM-007</t>
        </is>
      </c>
      <c r="B35" s="4" t="inlineStr">
        <is>
          <t>Agencement de bureau</t>
        </is>
      </c>
      <c r="C35" s="5" t="n">
        <v>2030</v>
      </c>
      <c r="D35" s="7" t="n">
        <v>15000</v>
      </c>
      <c r="E35" s="7" t="n">
        <v>1500</v>
      </c>
      <c r="F35" s="7" t="n">
        <v>7500</v>
      </c>
      <c r="G35" s="7" t="n">
        <v>7500</v>
      </c>
      <c r="H35" s="16" t="n">
        <v>0.1</v>
      </c>
      <c r="I35" s="16" t="n">
        <v>0.5</v>
      </c>
      <c r="J35" s="7" t="n">
        <v>7500</v>
      </c>
    </row>
    <row r="36">
      <c r="A36" s="5" t="inlineStr">
        <is>
          <t>IMM-007</t>
        </is>
      </c>
      <c r="B36" s="4" t="inlineStr">
        <is>
          <t>Agencement de bureau</t>
        </is>
      </c>
      <c r="C36" s="5" t="n">
        <v>2031</v>
      </c>
      <c r="D36" s="7" t="n">
        <v>15000</v>
      </c>
      <c r="E36" s="7" t="n">
        <v>1500</v>
      </c>
      <c r="F36" s="7" t="n">
        <v>9000</v>
      </c>
      <c r="G36" s="7" t="n">
        <v>6000</v>
      </c>
      <c r="H36" s="16" t="n">
        <v>0.1</v>
      </c>
      <c r="I36" s="16" t="n">
        <v>0.6</v>
      </c>
      <c r="J36" s="7" t="n">
        <v>6000</v>
      </c>
    </row>
    <row r="37">
      <c r="A37" s="5" t="inlineStr">
        <is>
          <t>IMM-007</t>
        </is>
      </c>
      <c r="B37" s="4" t="inlineStr">
        <is>
          <t>Agencement de bureau</t>
        </is>
      </c>
      <c r="C37" s="5" t="n">
        <v>2032</v>
      </c>
      <c r="D37" s="7" t="n">
        <v>15000</v>
      </c>
      <c r="E37" s="7" t="n">
        <v>1500</v>
      </c>
      <c r="F37" s="7" t="n">
        <v>10500</v>
      </c>
      <c r="G37" s="7" t="n">
        <v>4500</v>
      </c>
      <c r="H37" s="16" t="n">
        <v>0.1</v>
      </c>
      <c r="I37" s="16" t="n">
        <v>0.7</v>
      </c>
      <c r="J37" s="7" t="n">
        <v>4500</v>
      </c>
    </row>
    <row r="38">
      <c r="A38" s="5" t="inlineStr">
        <is>
          <t>IMM-007</t>
        </is>
      </c>
      <c r="B38" s="4" t="inlineStr">
        <is>
          <t>Agencement de bureau</t>
        </is>
      </c>
      <c r="C38" s="5" t="n">
        <v>2033</v>
      </c>
      <c r="D38" s="7" t="n">
        <v>15000</v>
      </c>
      <c r="E38" s="7" t="n">
        <v>1500</v>
      </c>
      <c r="F38" s="7" t="n">
        <v>12000</v>
      </c>
      <c r="G38" s="7" t="n">
        <v>3000</v>
      </c>
      <c r="H38" s="16" t="n">
        <v>0.1</v>
      </c>
      <c r="I38" s="16" t="n">
        <v>0.8</v>
      </c>
      <c r="J38" s="7" t="n">
        <v>3000</v>
      </c>
    </row>
    <row r="39">
      <c r="A39" s="5" t="inlineStr">
        <is>
          <t>IMM-007</t>
        </is>
      </c>
      <c r="B39" s="4" t="inlineStr">
        <is>
          <t>Agencement de bureau</t>
        </is>
      </c>
      <c r="C39" s="5" t="n">
        <v>2034</v>
      </c>
      <c r="D39" s="7" t="n">
        <v>15000</v>
      </c>
      <c r="E39" s="7" t="n">
        <v>1500</v>
      </c>
      <c r="F39" s="7" t="n">
        <v>13500</v>
      </c>
      <c r="G39" s="7" t="n">
        <v>1500</v>
      </c>
      <c r="H39" s="16" t="n">
        <v>0.1</v>
      </c>
      <c r="I39" s="16" t="n">
        <v>0.9</v>
      </c>
      <c r="J39" s="7" t="n">
        <v>1500</v>
      </c>
    </row>
    <row r="40">
      <c r="A40" s="5" t="inlineStr">
        <is>
          <t>IMM-007</t>
        </is>
      </c>
      <c r="B40" s="4" t="inlineStr">
        <is>
          <t>Agencement de bureau</t>
        </is>
      </c>
      <c r="C40" s="5" t="n">
        <v>2035</v>
      </c>
      <c r="D40" s="7" t="n">
        <v>15000</v>
      </c>
      <c r="E40" s="7" t="n">
        <v>1500</v>
      </c>
      <c r="F40" s="7" t="n">
        <v>15000</v>
      </c>
      <c r="G40" s="7" t="n">
        <v>0</v>
      </c>
      <c r="H40" s="16" t="n">
        <v>0.1</v>
      </c>
      <c r="I40" s="16" t="n">
        <v>1</v>
      </c>
      <c r="J40" s="7" t="n">
        <v>0</v>
      </c>
    </row>
    <row r="41">
      <c r="A41" s="10" t="inlineStr">
        <is>
          <t>IMM-008</t>
        </is>
      </c>
      <c r="B41" s="9" t="inlineStr">
        <is>
          <t>Serveur informatique</t>
        </is>
      </c>
      <c r="C41" s="10" t="n">
        <v>2026</v>
      </c>
      <c r="D41" s="12" t="n">
        <v>12500</v>
      </c>
      <c r="E41" s="12" t="n">
        <v>4000</v>
      </c>
      <c r="F41" s="12" t="n">
        <v>4000</v>
      </c>
      <c r="G41" s="12" t="n">
        <v>8500</v>
      </c>
      <c r="H41" s="17" t="n">
        <v>0.3333333333333333</v>
      </c>
      <c r="I41" s="17" t="n">
        <v>0.3333333333333333</v>
      </c>
      <c r="J41" s="12" t="n">
        <v>8000</v>
      </c>
    </row>
    <row r="42">
      <c r="A42" s="10" t="inlineStr">
        <is>
          <t>IMM-008</t>
        </is>
      </c>
      <c r="B42" s="9" t="inlineStr">
        <is>
          <t>Serveur informatique</t>
        </is>
      </c>
      <c r="C42" s="10" t="n">
        <v>2027</v>
      </c>
      <c r="D42" s="12" t="n">
        <v>12500</v>
      </c>
      <c r="E42" s="12" t="n">
        <v>4000</v>
      </c>
      <c r="F42" s="12" t="n">
        <v>8000</v>
      </c>
      <c r="G42" s="12" t="n">
        <v>4500</v>
      </c>
      <c r="H42" s="17" t="n">
        <v>0.3333333333333333</v>
      </c>
      <c r="I42" s="17" t="n">
        <v>0.6666666666666666</v>
      </c>
      <c r="J42" s="12" t="n">
        <v>4000</v>
      </c>
    </row>
    <row r="43">
      <c r="A43" s="10" t="inlineStr">
        <is>
          <t>IMM-008</t>
        </is>
      </c>
      <c r="B43" s="9" t="inlineStr">
        <is>
          <t>Serveur informatique</t>
        </is>
      </c>
      <c r="C43" s="10" t="n">
        <v>2028</v>
      </c>
      <c r="D43" s="12" t="n">
        <v>12500</v>
      </c>
      <c r="E43" s="12" t="n">
        <v>4000</v>
      </c>
      <c r="F43" s="12" t="n">
        <v>12000</v>
      </c>
      <c r="G43" s="12" t="n">
        <v>500</v>
      </c>
      <c r="H43" s="17" t="n">
        <v>0.3333333333333333</v>
      </c>
      <c r="I43" s="17" t="n">
        <v>1</v>
      </c>
      <c r="J43" s="12" t="n">
        <v>0</v>
      </c>
    </row>
    <row r="44">
      <c r="A44" s="5" t="inlineStr">
        <is>
          <t>IMM-009</t>
        </is>
      </c>
      <c r="B44" s="4" t="inlineStr">
        <is>
          <t>Caméras de sécurité</t>
        </is>
      </c>
      <c r="C44" s="5" t="n">
        <v>2026</v>
      </c>
      <c r="D44" s="7" t="n">
        <v>3600</v>
      </c>
      <c r="E44" s="7" t="n">
        <v>720</v>
      </c>
      <c r="F44" s="7" t="n">
        <v>720</v>
      </c>
      <c r="G44" s="7" t="n">
        <v>2880</v>
      </c>
      <c r="H44" s="16" t="n">
        <v>0.2</v>
      </c>
      <c r="I44" s="16" t="n">
        <v>0.2</v>
      </c>
      <c r="J44" s="7" t="n">
        <v>2880</v>
      </c>
    </row>
    <row r="45">
      <c r="A45" s="5" t="inlineStr">
        <is>
          <t>IMM-009</t>
        </is>
      </c>
      <c r="B45" s="4" t="inlineStr">
        <is>
          <t>Caméras de sécurité</t>
        </is>
      </c>
      <c r="C45" s="5" t="n">
        <v>2027</v>
      </c>
      <c r="D45" s="7" t="n">
        <v>3600</v>
      </c>
      <c r="E45" s="7" t="n">
        <v>720</v>
      </c>
      <c r="F45" s="7" t="n">
        <v>1440</v>
      </c>
      <c r="G45" s="7" t="n">
        <v>2160</v>
      </c>
      <c r="H45" s="16" t="n">
        <v>0.2</v>
      </c>
      <c r="I45" s="16" t="n">
        <v>0.4</v>
      </c>
      <c r="J45" s="7" t="n">
        <v>2160</v>
      </c>
    </row>
    <row r="46">
      <c r="A46" s="5" t="inlineStr">
        <is>
          <t>IMM-009</t>
        </is>
      </c>
      <c r="B46" s="4" t="inlineStr">
        <is>
          <t>Caméras de sécurité</t>
        </is>
      </c>
      <c r="C46" s="5" t="n">
        <v>2028</v>
      </c>
      <c r="D46" s="7" t="n">
        <v>3600</v>
      </c>
      <c r="E46" s="7" t="n">
        <v>720</v>
      </c>
      <c r="F46" s="7" t="n">
        <v>2160</v>
      </c>
      <c r="G46" s="7" t="n">
        <v>1440</v>
      </c>
      <c r="H46" s="16" t="n">
        <v>0.2</v>
      </c>
      <c r="I46" s="16" t="n">
        <v>0.6</v>
      </c>
      <c r="J46" s="7" t="n">
        <v>1440</v>
      </c>
    </row>
    <row r="47">
      <c r="A47" s="5" t="inlineStr">
        <is>
          <t>IMM-009</t>
        </is>
      </c>
      <c r="B47" s="4" t="inlineStr">
        <is>
          <t>Caméras de sécurité</t>
        </is>
      </c>
      <c r="C47" s="5" t="n">
        <v>2029</v>
      </c>
      <c r="D47" s="7" t="n">
        <v>3600</v>
      </c>
      <c r="E47" s="7" t="n">
        <v>720</v>
      </c>
      <c r="F47" s="7" t="n">
        <v>2880</v>
      </c>
      <c r="G47" s="7" t="n">
        <v>720</v>
      </c>
      <c r="H47" s="16" t="n">
        <v>0.2</v>
      </c>
      <c r="I47" s="16" t="n">
        <v>0.8</v>
      </c>
      <c r="J47" s="7" t="n">
        <v>720</v>
      </c>
    </row>
    <row r="48">
      <c r="A48" s="5" t="inlineStr">
        <is>
          <t>IMM-009</t>
        </is>
      </c>
      <c r="B48" s="4" t="inlineStr">
        <is>
          <t>Caméras de sécurité</t>
        </is>
      </c>
      <c r="C48" s="5" t="n">
        <v>2030</v>
      </c>
      <c r="D48" s="7" t="n">
        <v>3600</v>
      </c>
      <c r="E48" s="7" t="n">
        <v>720</v>
      </c>
      <c r="F48" s="7" t="n">
        <v>3600</v>
      </c>
      <c r="G48" s="7" t="n">
        <v>0</v>
      </c>
      <c r="H48" s="16" t="n">
        <v>0.2</v>
      </c>
      <c r="I48" s="16" t="n">
        <v>1</v>
      </c>
      <c r="J48" s="7" t="n">
        <v>0</v>
      </c>
    </row>
    <row r="49">
      <c r="A49" s="10" t="inlineStr">
        <is>
          <t>IMM-010</t>
        </is>
      </c>
      <c r="B49" s="9" t="inlineStr">
        <is>
          <t>Outillage professionnel</t>
        </is>
      </c>
      <c r="C49" s="10" t="n">
        <v>2026</v>
      </c>
      <c r="D49" s="12" t="n">
        <v>5800</v>
      </c>
      <c r="E49" s="12" t="n">
        <v>1120</v>
      </c>
      <c r="F49" s="12" t="n">
        <v>1120</v>
      </c>
      <c r="G49" s="12" t="n">
        <v>4680</v>
      </c>
      <c r="H49" s="17" t="n">
        <v>0.2</v>
      </c>
      <c r="I49" s="17" t="n">
        <v>0.2</v>
      </c>
      <c r="J49" s="12" t="n">
        <v>4480</v>
      </c>
    </row>
    <row r="50">
      <c r="A50" s="10" t="inlineStr">
        <is>
          <t>IMM-010</t>
        </is>
      </c>
      <c r="B50" s="9" t="inlineStr">
        <is>
          <t>Outillage professionnel</t>
        </is>
      </c>
      <c r="C50" s="10" t="n">
        <v>2027</v>
      </c>
      <c r="D50" s="12" t="n">
        <v>5800</v>
      </c>
      <c r="E50" s="12" t="n">
        <v>1120</v>
      </c>
      <c r="F50" s="12" t="n">
        <v>2240</v>
      </c>
      <c r="G50" s="12" t="n">
        <v>3560</v>
      </c>
      <c r="H50" s="17" t="n">
        <v>0.2</v>
      </c>
      <c r="I50" s="17" t="n">
        <v>0.4</v>
      </c>
      <c r="J50" s="12" t="n">
        <v>3360</v>
      </c>
    </row>
    <row r="51">
      <c r="A51" s="10" t="inlineStr">
        <is>
          <t>IMM-010</t>
        </is>
      </c>
      <c r="B51" s="9" t="inlineStr">
        <is>
          <t>Outillage professionnel</t>
        </is>
      </c>
      <c r="C51" s="10" t="n">
        <v>2028</v>
      </c>
      <c r="D51" s="12" t="n">
        <v>5800</v>
      </c>
      <c r="E51" s="12" t="n">
        <v>1120</v>
      </c>
      <c r="F51" s="12" t="n">
        <v>3360</v>
      </c>
      <c r="G51" s="12" t="n">
        <v>2440</v>
      </c>
      <c r="H51" s="17" t="n">
        <v>0.2</v>
      </c>
      <c r="I51" s="17" t="n">
        <v>0.6</v>
      </c>
      <c r="J51" s="12" t="n">
        <v>2240</v>
      </c>
    </row>
    <row r="52">
      <c r="A52" s="10" t="inlineStr">
        <is>
          <t>IMM-010</t>
        </is>
      </c>
      <c r="B52" s="9" t="inlineStr">
        <is>
          <t>Outillage professionnel</t>
        </is>
      </c>
      <c r="C52" s="10" t="n">
        <v>2029</v>
      </c>
      <c r="D52" s="12" t="n">
        <v>5800</v>
      </c>
      <c r="E52" s="12" t="n">
        <v>1120</v>
      </c>
      <c r="F52" s="12" t="n">
        <v>4480</v>
      </c>
      <c r="G52" s="12" t="n">
        <v>1320</v>
      </c>
      <c r="H52" s="17" t="n">
        <v>0.2</v>
      </c>
      <c r="I52" s="17" t="n">
        <v>0.8</v>
      </c>
      <c r="J52" s="12" t="n">
        <v>1120</v>
      </c>
    </row>
    <row r="53">
      <c r="A53" s="10" t="inlineStr">
        <is>
          <t>IMM-010</t>
        </is>
      </c>
      <c r="B53" s="9" t="inlineStr">
        <is>
          <t>Outillage professionnel</t>
        </is>
      </c>
      <c r="C53" s="10" t="n">
        <v>2030</v>
      </c>
      <c r="D53" s="12" t="n">
        <v>5800</v>
      </c>
      <c r="E53" s="12" t="n">
        <v>1120</v>
      </c>
      <c r="F53" s="12" t="n">
        <v>5600</v>
      </c>
      <c r="G53" s="12" t="n">
        <v>200</v>
      </c>
      <c r="H53" s="17" t="n">
        <v>0.2</v>
      </c>
      <c r="I53" s="17" t="n">
        <v>1</v>
      </c>
      <c r="J53" s="12" t="n">
        <v>0</v>
      </c>
    </row>
    <row r="54">
      <c r="A54" s="13" t="inlineStr">
        <is>
          <t>TOTAUX</t>
        </is>
      </c>
      <c r="B54" s="14" t="n"/>
      <c r="C54" s="14" t="n"/>
      <c r="D54" s="15">
        <f>SUM(D3:D53)</f>
        <v/>
      </c>
      <c r="E54" s="15">
        <f>SUM(E3:E53)</f>
        <v/>
      </c>
      <c r="F54" s="15">
        <f>SUM(F3:F53)</f>
        <v/>
      </c>
      <c r="G54" s="15">
        <f>SUM(G3:G53)</f>
        <v/>
      </c>
      <c r="H54" s="14" t="n"/>
      <c r="I54" s="14" t="n"/>
      <c r="J54" s="15">
        <f>SUM(J3:J53)</f>
        <v/>
      </c>
    </row>
  </sheetData>
  <mergeCells count="1">
    <mergeCell ref="A1:J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46"/>
  <sheetViews>
    <sheetView showGridLines="0"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18" customWidth="1" min="3" max="3"/>
    <col width="14" customWidth="1" min="4" max="4"/>
    <col width="20" customWidth="1" min="5" max="5"/>
    <col width="16" customWidth="1" min="6" max="6"/>
    <col width="20" customWidth="1" min="7" max="7"/>
    <col width="16" customWidth="1" min="8" max="8"/>
    <col width="20" customWidth="1" min="9" max="9"/>
    <col width="14" customWidth="1" min="10" max="10"/>
    <col width="14" customWidth="1" min="11" max="11"/>
    <col width="14" customWidth="1" min="12" max="12"/>
  </cols>
  <sheetData>
    <row r="1" ht="36" customHeight="1">
      <c r="A1" s="18" t="inlineStr">
        <is>
          <t>Synthèse &amp; Tableau de Bord — Amortissements Linéaires</t>
        </is>
      </c>
    </row>
    <row r="3">
      <c r="A3" s="19" t="inlineStr">
        <is>
          <t>📊 INDICATEURS CLÉS</t>
        </is>
      </c>
    </row>
    <row r="4">
      <c r="A4" s="20" t="inlineStr">
        <is>
          <t>Nombre d'immobilisations actives</t>
        </is>
      </c>
      <c r="B4" s="21" t="n"/>
      <c r="C4" s="22">
        <f>COUNTIF(Données_Immobilisations!M3:M12,"Actif")</f>
        <v/>
      </c>
      <c r="D4" s="21" t="n"/>
    </row>
    <row r="5">
      <c r="A5" s="20" t="inlineStr">
        <is>
          <t>Valeur brute totale (€)</t>
        </is>
      </c>
      <c r="B5" s="21" t="n"/>
      <c r="C5" s="23">
        <f>SUM(Données_Immobilisations!E3:E12)</f>
        <v/>
      </c>
      <c r="D5" s="21" t="n"/>
    </row>
    <row r="6">
      <c r="A6" s="20" t="inlineStr">
        <is>
          <t>Dotation annuelle totale (€)</t>
        </is>
      </c>
      <c r="B6" s="21" t="n"/>
      <c r="C6" s="23">
        <f>SUM(Données_Immobilisations!I3:I12)</f>
        <v/>
      </c>
      <c r="D6" s="21" t="n"/>
    </row>
    <row r="7">
      <c r="A7" s="20" t="inlineStr">
        <is>
          <t>Dotation mensuelle totale (€)</t>
        </is>
      </c>
      <c r="B7" s="21" t="n"/>
      <c r="C7" s="23">
        <f>SUM(Données_Immobilisations!J3:J12)</f>
        <v/>
      </c>
      <c r="D7" s="21" t="n"/>
    </row>
    <row r="8">
      <c r="A8" s="20" t="inlineStr">
        <is>
          <t>Taux moyen d'amortissement (%)</t>
        </is>
      </c>
      <c r="B8" s="21" t="n"/>
      <c r="C8" s="24">
        <f>IFERROR(AVERAGE(Tableau_Amortissement!H3:H100),0)</f>
        <v/>
      </c>
      <c r="D8" s="21" t="n"/>
    </row>
    <row r="9">
      <c r="A9" s="20" t="inlineStr">
        <is>
          <t>Valeur résiduelle totale (€)</t>
        </is>
      </c>
      <c r="B9" s="21" t="n"/>
      <c r="C9" s="23">
        <f>SUM(Données_Immobilisations!H3:H12)</f>
        <v/>
      </c>
      <c r="D9" s="21" t="n"/>
    </row>
    <row r="11">
      <c r="A11" s="19" t="inlineStr">
        <is>
          <t>📂 RÉPARTITION PAR CATÉGORIE</t>
        </is>
      </c>
    </row>
    <row r="12" ht="24" customHeight="1">
      <c r="A12" s="25" t="inlineStr">
        <is>
          <t>Catégorie</t>
        </is>
      </c>
      <c r="B12" s="25" t="inlineStr">
        <is>
          <t>Nb</t>
        </is>
      </c>
      <c r="C12" s="25" t="inlineStr">
        <is>
          <t>Valeur brute (€)</t>
        </is>
      </c>
      <c r="D12" s="25" t="inlineStr">
        <is>
          <t>% du total</t>
        </is>
      </c>
      <c r="E12" s="25" t="inlineStr">
        <is>
          <t>Alerte (&lt; 10% restant)</t>
        </is>
      </c>
    </row>
    <row r="13">
      <c r="A13" s="4" t="inlineStr">
        <is>
          <t>Matériel informatique</t>
        </is>
      </c>
      <c r="B13" s="5" t="n">
        <v>4</v>
      </c>
      <c r="C13" s="26" t="n">
        <v>21700</v>
      </c>
      <c r="D13" s="16" t="n">
        <v>0.178453947368421</v>
      </c>
      <c r="E13" s="5">
        <f>IF(C13/SUM(C13:C17)&lt;0.1,"⚠ Attention","OK")</f>
        <v/>
      </c>
    </row>
    <row r="14">
      <c r="A14" s="9" t="inlineStr">
        <is>
          <t>Mobilier</t>
        </is>
      </c>
      <c r="B14" s="10" t="n">
        <v>1</v>
      </c>
      <c r="C14" s="27" t="n">
        <v>8500</v>
      </c>
      <c r="D14" s="17" t="n">
        <v>0.06990131578947369</v>
      </c>
      <c r="E14" s="10">
        <f>IF(C14/SUM(C13:C17)&lt;0.1,"⚠ Attention","OK")</f>
        <v/>
      </c>
    </row>
    <row r="15">
      <c r="A15" s="4" t="inlineStr">
        <is>
          <t>Véhicule</t>
        </is>
      </c>
      <c r="B15" s="5" t="n">
        <v>1</v>
      </c>
      <c r="C15" s="26" t="n">
        <v>22000</v>
      </c>
      <c r="D15" s="16" t="n">
        <v>0.180921052631579</v>
      </c>
      <c r="E15" s="5">
        <f>IF(C15/SUM(C13:C17)&lt;0.1,"⚠ Attention","OK")</f>
        <v/>
      </c>
    </row>
    <row r="16">
      <c r="A16" s="9" t="inlineStr">
        <is>
          <t>Équipement industriel</t>
        </is>
      </c>
      <c r="B16" s="10" t="n">
        <v>3</v>
      </c>
      <c r="C16" s="27" t="n">
        <v>54400</v>
      </c>
      <c r="D16" s="17" t="n">
        <v>0.4473684210526316</v>
      </c>
      <c r="E16" s="10">
        <f>IF(C16/SUM(C13:C17)&lt;0.1,"⚠ Attention","OK")</f>
        <v/>
      </c>
    </row>
    <row r="17">
      <c r="A17" s="4" t="inlineStr">
        <is>
          <t>Agencement</t>
        </is>
      </c>
      <c r="B17" s="5" t="n">
        <v>1</v>
      </c>
      <c r="C17" s="26" t="n">
        <v>15000</v>
      </c>
      <c r="D17" s="16" t="n">
        <v>0.1233552631578947</v>
      </c>
      <c r="E17" s="5">
        <f>IF(C17/SUM(C13:C17)&lt;0.1,"⚠ Attention","OK")</f>
        <v/>
      </c>
    </row>
    <row r="18">
      <c r="A18" s="13" t="inlineStr">
        <is>
          <t>TOTAL</t>
        </is>
      </c>
      <c r="B18" s="13">
        <f>SUM(B13:B17)</f>
        <v/>
      </c>
      <c r="C18" s="15">
        <f>SUM(C13:C17)</f>
        <v/>
      </c>
      <c r="D18" s="14" t="n"/>
      <c r="E18" s="14" t="n"/>
      <c r="F18" s="14" t="n"/>
      <c r="G18" s="14" t="n"/>
    </row>
    <row r="20">
      <c r="A20" s="19" t="inlineStr">
        <is>
          <t>🌍 RÉPARTITION PAR VILLE</t>
        </is>
      </c>
    </row>
    <row r="21">
      <c r="A21" s="25" t="inlineStr">
        <is>
          <t>Ville</t>
        </is>
      </c>
      <c r="B21" s="25" t="inlineStr">
        <is>
          <t>Valeur brute (€)</t>
        </is>
      </c>
      <c r="C21" s="25" t="inlineStr">
        <is>
          <t>% du total</t>
        </is>
      </c>
    </row>
    <row r="22">
      <c r="A22" s="4" t="inlineStr">
        <is>
          <t>Paris</t>
        </is>
      </c>
      <c r="B22" s="26" t="n">
        <v>4200</v>
      </c>
      <c r="C22" s="16" t="n">
        <v>0.03453947368421053</v>
      </c>
    </row>
    <row r="23">
      <c r="A23" s="9" t="inlineStr">
        <is>
          <t>Lyon</t>
        </is>
      </c>
      <c r="B23" s="27" t="n">
        <v>8500</v>
      </c>
      <c r="C23" s="17" t="n">
        <v>0.06990131578947369</v>
      </c>
    </row>
    <row r="24">
      <c r="A24" s="4" t="inlineStr">
        <is>
          <t>Marseille</t>
        </is>
      </c>
      <c r="B24" s="26" t="n">
        <v>22000</v>
      </c>
      <c r="C24" s="16" t="n">
        <v>0.180921052631579</v>
      </c>
    </row>
    <row r="25">
      <c r="A25" s="9" t="inlineStr">
        <is>
          <t>Toulouse</t>
        </is>
      </c>
      <c r="B25" s="27" t="n">
        <v>45000</v>
      </c>
      <c r="C25" s="17" t="n">
        <v>0.3700657894736842</v>
      </c>
    </row>
    <row r="26">
      <c r="A26" s="4" t="inlineStr">
        <is>
          <t>Bordeaux</t>
        </is>
      </c>
      <c r="B26" s="26" t="n">
        <v>3800</v>
      </c>
      <c r="C26" s="16" t="n">
        <v>0.03125</v>
      </c>
    </row>
    <row r="27">
      <c r="A27" s="9" t="inlineStr">
        <is>
          <t>Lille</t>
        </is>
      </c>
      <c r="B27" s="27" t="n">
        <v>1200</v>
      </c>
      <c r="C27" s="17" t="n">
        <v>0.009868421052631578</v>
      </c>
    </row>
    <row r="28">
      <c r="A28" s="4" t="inlineStr">
        <is>
          <t>Nantes</t>
        </is>
      </c>
      <c r="B28" s="26" t="n">
        <v>15000</v>
      </c>
      <c r="C28" s="16" t="n">
        <v>0.1233552631578947</v>
      </c>
    </row>
    <row r="29">
      <c r="A29" s="9" t="inlineStr">
        <is>
          <t>Strasbourg</t>
        </is>
      </c>
      <c r="B29" s="27" t="n">
        <v>12500</v>
      </c>
      <c r="C29" s="17" t="n">
        <v>0.1027960526315789</v>
      </c>
    </row>
    <row r="30">
      <c r="A30" s="4" t="inlineStr">
        <is>
          <t>Rennes</t>
        </is>
      </c>
      <c r="B30" s="26" t="n">
        <v>3600</v>
      </c>
      <c r="C30" s="16" t="n">
        <v>0.02960526315789474</v>
      </c>
    </row>
    <row r="31">
      <c r="A31" s="9" t="inlineStr">
        <is>
          <t>Montpellier</t>
        </is>
      </c>
      <c r="B31" s="27" t="n">
        <v>5800</v>
      </c>
      <c r="C31" s="17" t="n">
        <v>0.04769736842105263</v>
      </c>
    </row>
    <row r="36">
      <c r="A36" s="2" t="inlineStr">
        <is>
          <t>Exercice</t>
        </is>
      </c>
      <c r="B36" s="2" t="inlineStr">
        <is>
          <t>Amort. cumulés (€)</t>
        </is>
      </c>
    </row>
    <row r="37">
      <c r="A37" s="5" t="n">
        <v>2026</v>
      </c>
      <c r="B37" s="26" t="n">
        <v>21549.52380952381</v>
      </c>
    </row>
    <row r="38">
      <c r="A38" s="10" t="n">
        <v>2027</v>
      </c>
      <c r="B38" s="27" t="n">
        <v>43099.04761904762</v>
      </c>
    </row>
    <row r="39">
      <c r="A39" s="5" t="n">
        <v>2028</v>
      </c>
      <c r="B39" s="26" t="n">
        <v>64648.57142857143</v>
      </c>
    </row>
    <row r="40">
      <c r="A40" s="10" t="n">
        <v>2029</v>
      </c>
      <c r="B40" s="27" t="n">
        <v>79131.42857142857</v>
      </c>
    </row>
    <row r="41">
      <c r="A41" s="5" t="n">
        <v>2030</v>
      </c>
      <c r="B41" s="26" t="n">
        <v>93614.28571428571</v>
      </c>
    </row>
    <row r="42">
      <c r="A42" s="10" t="n">
        <v>2031</v>
      </c>
      <c r="B42" s="27" t="n">
        <v>102257.1428571429</v>
      </c>
    </row>
    <row r="43">
      <c r="A43" s="5" t="n">
        <v>2032</v>
      </c>
      <c r="B43" s="26" t="n">
        <v>110900</v>
      </c>
    </row>
    <row r="44">
      <c r="A44" s="10" t="n">
        <v>2033</v>
      </c>
      <c r="B44" s="27" t="n">
        <v>112400</v>
      </c>
    </row>
    <row r="45">
      <c r="A45" s="5" t="n">
        <v>2034</v>
      </c>
      <c r="B45" s="26" t="n">
        <v>113900</v>
      </c>
    </row>
    <row r="46">
      <c r="A46" s="10" t="n">
        <v>2035</v>
      </c>
      <c r="B46" s="27" t="n">
        <v>115400</v>
      </c>
    </row>
  </sheetData>
  <mergeCells count="16">
    <mergeCell ref="A1:L1"/>
    <mergeCell ref="A3:D3"/>
    <mergeCell ref="A4:B4"/>
    <mergeCell ref="C4:D4"/>
    <mergeCell ref="A5:B5"/>
    <mergeCell ref="C5:D5"/>
    <mergeCell ref="A6:B6"/>
    <mergeCell ref="C6:D6"/>
    <mergeCell ref="A7:B7"/>
    <mergeCell ref="C7:D7"/>
    <mergeCell ref="A8:B8"/>
    <mergeCell ref="C8:D8"/>
    <mergeCell ref="A9:B9"/>
    <mergeCell ref="C9:D9"/>
    <mergeCell ref="A11:G11"/>
    <mergeCell ref="A20:G20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49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30" customWidth="1" min="2" max="2"/>
    <col width="60" customWidth="1" min="3" max="3"/>
  </cols>
  <sheetData>
    <row r="1" ht="36" customHeight="1">
      <c r="A1" s="18" t="inlineStr">
        <is>
          <t>Mode d'Emploi — Tableau d'Amortissement Linéaire</t>
        </is>
      </c>
    </row>
    <row r="3" ht="24" customHeight="1">
      <c r="A3" s="28" t="inlineStr">
        <is>
          <t>🎯 OBJECTIF DU FICHIER</t>
        </is>
      </c>
    </row>
    <row r="4" ht="36" customHeight="1">
      <c r="B4" s="29" t="inlineStr">
        <is>
          <t>Objet</t>
        </is>
      </c>
      <c r="C4" s="30" t="inlineStr">
        <is>
          <t>Ce classeur permet de gérer les immobilisations de l'entreprise et de calculer automatiquement les dotations aux amortissements selon la méthode linéaire, conformément au Plan Comptable Général (PCG) français.</t>
        </is>
      </c>
    </row>
    <row r="5" ht="36" customHeight="1">
      <c r="B5" s="31" t="inlineStr">
        <is>
          <t>Méthode</t>
        </is>
      </c>
      <c r="C5" s="32" t="inlineStr">
        <is>
          <t>Amortissement linéaire : la dotation annuelle est constante sur toute la durée d'amortissement. Taux = 1 / Durée. Dotation = (Valeur d'origine – Valeur résiduelle) / Durée.</t>
        </is>
      </c>
    </row>
    <row r="8" ht="24" customHeight="1">
      <c r="A8" s="28" t="inlineStr">
        <is>
          <t>📋 FEUILLE 1 — Données_Immobilisations</t>
        </is>
      </c>
    </row>
    <row r="9" ht="36" customHeight="1">
      <c r="B9" s="31" t="inlineStr">
        <is>
          <t>ID Immobilisation</t>
        </is>
      </c>
      <c r="C9" s="32" t="inlineStr">
        <is>
          <t>Identifiant unique de chaque bien (ex. IMM-001). Ne pas modifier après création.</t>
        </is>
      </c>
    </row>
    <row r="10" ht="36" customHeight="1">
      <c r="B10" s="29" t="inlineStr">
        <is>
          <t>Désignation</t>
        </is>
      </c>
      <c r="C10" s="30" t="inlineStr">
        <is>
          <t>Libellé descriptif de l'immobilisation (ex. Ordinateurs portables).</t>
        </is>
      </c>
    </row>
    <row r="11" ht="36" customHeight="1">
      <c r="B11" s="31" t="inlineStr">
        <is>
          <t>Catégorie</t>
        </is>
      </c>
      <c r="C11" s="32" t="inlineStr">
        <is>
          <t>Type de bien : Matériel informatique / Mobilier / Véhicule / Équipement industriel / Agencement.</t>
        </is>
      </c>
    </row>
    <row r="12" ht="36" customHeight="1">
      <c r="B12" s="29" t="inlineStr">
        <is>
          <t>Date d'acquisition</t>
        </is>
      </c>
      <c r="C12" s="30" t="inlineStr">
        <is>
          <t>Date d'achat au format JJ/MM/AAAA. Saisir en format date Excel.</t>
        </is>
      </c>
    </row>
    <row r="13" ht="36" customHeight="1">
      <c r="B13" s="31" t="inlineStr">
        <is>
          <t>Valeur d'origine (€)</t>
        </is>
      </c>
      <c r="C13" s="32" t="inlineStr">
        <is>
          <t>Coût d'acquisition HT du bien (en euros). Saisir sans symbole €.</t>
        </is>
      </c>
    </row>
    <row r="14" ht="36" customHeight="1">
      <c r="B14" s="29" t="inlineStr">
        <is>
          <t>Durée (années)</t>
        </is>
      </c>
      <c r="C14" s="30" t="inlineStr">
        <is>
          <t>Durée d'amortissement en années (informatique : 3, mobilier : 7-10, véhicule : 4-5).</t>
        </is>
      </c>
    </row>
    <row r="15" ht="36" customHeight="1">
      <c r="B15" s="31" t="inlineStr">
        <is>
          <t>Mode</t>
        </is>
      </c>
      <c r="C15" s="32" t="inlineStr">
        <is>
          <t>Toujours 'Linéaire' dans ce classeur.</t>
        </is>
      </c>
    </row>
    <row r="16" ht="36" customHeight="1">
      <c r="B16" s="29" t="inlineStr">
        <is>
          <t>Valeur résiduelle (€)</t>
        </is>
      </c>
      <c r="C16" s="30" t="inlineStr">
        <is>
          <t>Valeur estimée du bien en fin d'amortissement (souvent 0 €).</t>
        </is>
      </c>
    </row>
    <row r="17" ht="36" customHeight="1">
      <c r="B17" s="31" t="inlineStr">
        <is>
          <t>Dotation annuelle (€)</t>
        </is>
      </c>
      <c r="C17" s="32" t="inlineStr">
        <is>
          <t>Calculée automatiquement : (Valeur origine – Valeur résiduelle) / Durée.</t>
        </is>
      </c>
    </row>
    <row r="18" ht="36" customHeight="1">
      <c r="B18" s="29" t="inlineStr">
        <is>
          <t>Dotation mensuelle (€)</t>
        </is>
      </c>
      <c r="C18" s="30" t="inlineStr">
        <is>
          <t>Calculée automatiquement : Dotation annuelle / 12.</t>
        </is>
      </c>
    </row>
    <row r="19" ht="36" customHeight="1">
      <c r="B19" s="31" t="inlineStr">
        <is>
          <t>Date début amort.</t>
        </is>
      </c>
      <c r="C19" s="32" t="inlineStr">
        <is>
          <t>Date de début d'amortissement (en général = date d'acquisition).</t>
        </is>
      </c>
    </row>
    <row r="20" ht="36" customHeight="1">
      <c r="B20" s="29" t="inlineStr">
        <is>
          <t>Fin d'amortissement</t>
        </is>
      </c>
      <c r="C20" s="30" t="inlineStr">
        <is>
          <t>Calculée automatiquement via EDATE : date de début + durée en mois.</t>
        </is>
      </c>
    </row>
    <row r="21" ht="36" customHeight="1">
      <c r="B21" s="31" t="inlineStr">
        <is>
          <t>Statut</t>
        </is>
      </c>
      <c r="C21" s="32" t="inlineStr">
        <is>
          <t>Actif : bien encore en cours d'amortissement. Amorti : date de fin dépassée.</t>
        </is>
      </c>
    </row>
    <row r="22" ht="36" customHeight="1">
      <c r="B22" s="29" t="inlineStr">
        <is>
          <t>Société / Site</t>
        </is>
      </c>
      <c r="C22" s="30" t="inlineStr">
        <is>
          <t>Nom du responsable et ville du site.</t>
        </is>
      </c>
    </row>
    <row r="25" ht="24" customHeight="1">
      <c r="A25" s="28" t="inlineStr">
        <is>
          <t>📊 FEUILLE 2 — Tableau_Amortissement</t>
        </is>
      </c>
    </row>
    <row r="26" ht="36" customHeight="1">
      <c r="B26" s="29" t="inlineStr">
        <is>
          <t>Structure</t>
        </is>
      </c>
      <c r="C26" s="30" t="inlineStr">
        <is>
          <t>Un bloc de lignes par immobilisation, une ligne par exercice annuel.</t>
        </is>
      </c>
    </row>
    <row r="27" ht="36" customHeight="1">
      <c r="B27" s="31" t="inlineStr">
        <is>
          <t>Valeur brute</t>
        </is>
      </c>
      <c r="C27" s="32" t="inlineStr">
        <is>
          <t>Valeur d'origine constante tout au long de l'amortissement.</t>
        </is>
      </c>
    </row>
    <row r="28" ht="36" customHeight="1">
      <c r="B28" s="29" t="inlineStr">
        <is>
          <t>Dotation exercice</t>
        </is>
      </c>
      <c r="C28" s="30" t="inlineStr">
        <is>
          <t>Montant constant annuel (méthode linéaire).</t>
        </is>
      </c>
    </row>
    <row r="29" ht="36" customHeight="1">
      <c r="B29" s="31" t="inlineStr">
        <is>
          <t>Amortissements cumulés</t>
        </is>
      </c>
      <c r="C29" s="32" t="inlineStr">
        <is>
          <t>Somme des dotations depuis la mise en service.</t>
        </is>
      </c>
    </row>
    <row r="30" ht="36" customHeight="1">
      <c r="B30" s="29" t="inlineStr">
        <is>
          <t>VNC</t>
        </is>
      </c>
      <c r="C30" s="30" t="inlineStr">
        <is>
          <t>Valeur Nette Comptable = Valeur brute – Amortissements cumulés.</t>
        </is>
      </c>
    </row>
    <row r="31" ht="36" customHeight="1">
      <c r="B31" s="31" t="inlineStr">
        <is>
          <t>Taux (%)</t>
        </is>
      </c>
      <c r="C31" s="32" t="inlineStr">
        <is>
          <t>Taux d'amortissement = 1 / Durée d'amortissement.</t>
        </is>
      </c>
    </row>
    <row r="32" ht="36" customHeight="1">
      <c r="B32" s="29" t="inlineStr">
        <is>
          <t>Part amortie (%)</t>
        </is>
      </c>
      <c r="C32" s="30" t="inlineStr">
        <is>
          <t>Pourcentage du bien déjà amorti.</t>
        </is>
      </c>
    </row>
    <row r="33" ht="36" customHeight="1">
      <c r="B33" s="31" t="inlineStr">
        <is>
          <t>Reste à amortir (€)</t>
        </is>
      </c>
      <c r="C33" s="32" t="inlineStr">
        <is>
          <t>Montant restant à amortir = Base amortissable – Amortissements cumulés.</t>
        </is>
      </c>
    </row>
    <row r="36" ht="24" customHeight="1">
      <c r="A36" s="28" t="inlineStr">
        <is>
          <t>📈 FEUILLE 3 — Synthèse_Dashboard</t>
        </is>
      </c>
    </row>
    <row r="37" ht="36" customHeight="1">
      <c r="B37" s="31" t="inlineStr">
        <is>
          <t>KPI</t>
        </is>
      </c>
      <c r="C37" s="32" t="inlineStr">
        <is>
          <t>Indicateurs clés mis à jour automatiquement : nb actifs, valeur brute, dotations, taux moyen.</t>
        </is>
      </c>
    </row>
    <row r="38" ht="36" customHeight="1">
      <c r="B38" s="29" t="inlineStr">
        <is>
          <t>Catégories</t>
        </is>
      </c>
      <c r="C38" s="30" t="inlineStr">
        <is>
          <t>Répartition de la valeur brute par catégorie d'immobilisation.</t>
        </is>
      </c>
    </row>
    <row r="39" ht="36" customHeight="1">
      <c r="B39" s="31" t="inlineStr">
        <is>
          <t>Villes</t>
        </is>
      </c>
      <c r="C39" s="32" t="inlineStr">
        <is>
          <t>Répartition par site géographique.</t>
        </is>
      </c>
    </row>
    <row r="40" ht="36" customHeight="1">
      <c r="B40" s="29" t="inlineStr">
        <is>
          <t>Graphiques</t>
        </is>
      </c>
      <c r="C40" s="30" t="inlineStr">
        <is>
          <t>Histogramme dotations, camembert catégories, courbe amortissements cumulés.</t>
        </is>
      </c>
    </row>
    <row r="43" ht="24" customHeight="1">
      <c r="A43" s="28" t="inlineStr">
        <is>
          <t>⚠️ BONNES PRATIQUES</t>
        </is>
      </c>
    </row>
    <row r="44" ht="36" customHeight="1">
      <c r="B44" s="29" t="inlineStr">
        <is>
          <t>Dates</t>
        </is>
      </c>
      <c r="C44" s="30" t="inlineStr">
        <is>
          <t>Toujours saisir les dates au format JJ/MM/AAAA. Vérifier que la cellule est au format Date.</t>
        </is>
      </c>
    </row>
    <row r="45" ht="36" customHeight="1">
      <c r="B45" s="31" t="inlineStr">
        <is>
          <t>Montants</t>
        </is>
      </c>
      <c r="C45" s="32" t="inlineStr">
        <is>
          <t>Saisir les montants HT en euros, sans symbole. Ex : 4200 pour 4 200,00 €.</t>
        </is>
      </c>
    </row>
    <row r="46" ht="36" customHeight="1">
      <c r="B46" s="29" t="inlineStr">
        <is>
          <t>TVA</t>
        </is>
      </c>
      <c r="C46" s="30" t="inlineStr">
        <is>
          <t>Les valeurs d'origine sont HT. Si TVA déductible, ne pas inclure la TVA dans la valeur amortissable.</t>
        </is>
      </c>
    </row>
    <row r="47" ht="36" customHeight="1">
      <c r="B47" s="31" t="inlineStr">
        <is>
          <t>Ajout de biens</t>
        </is>
      </c>
      <c r="C47" s="32" t="inlineStr">
        <is>
          <t>Copier une ligne existante, modifier les colonnes bleues (saisie). Les formules se recalculent.</t>
        </is>
      </c>
    </row>
    <row r="48" ht="36" customHeight="1">
      <c r="B48" s="29" t="inlineStr">
        <is>
          <t>Sauvegarde</t>
        </is>
      </c>
      <c r="C48" s="30" t="inlineStr">
        <is>
          <t>Enregistrer régulièrement. Conserver un historique daté (ex. Amortissements_2026-07.xlsx).</t>
        </is>
      </c>
    </row>
    <row r="49" ht="36" customHeight="1">
      <c r="B49" s="31" t="inlineStr">
        <is>
          <t>Réglementation</t>
        </is>
      </c>
      <c r="C49" s="32" t="inlineStr">
        <is>
          <t>Amortissement linéaire obligatoire pour la plupart des biens selon le PCG. Consulter votre expert-comptable pour les cas particuliers.</t>
        </is>
      </c>
    </row>
  </sheetData>
  <mergeCells count="6">
    <mergeCell ref="A1:C1"/>
    <mergeCell ref="A3:C3"/>
    <mergeCell ref="A8:C8"/>
    <mergeCell ref="A25:C25"/>
    <mergeCell ref="A36:C36"/>
    <mergeCell ref="A43:C4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2026-07-01T07:16:58Z</dcterms:created>
  <dcterms:modified xmlns:dcterms="http://purl.org/dc/terms/" xmlns:xsi="http://www.w3.org/2001/XMLSchema-instance" xsi:type="dcterms:W3CDTF">2026-07-01T07:16:58Z</dcterms:modified>
</cp:coreProperties>
</file>