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terventions" sheetId="1" state="visible" r:id="rId1"/>
    <sheet xmlns:r="http://schemas.openxmlformats.org/officeDocument/2006/relationships" name="Parc_Equipements" sheetId="2" state="visible" r:id="rId2"/>
    <sheet xmlns:r="http://schemas.openxmlformats.org/officeDocument/2006/relationships" name="Synthese_Dashboard" sheetId="3" state="visible" r:id="rId3"/>
    <sheet xmlns:r="http://schemas.openxmlformats.org/officeDocument/2006/relationships" name="Consignes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5">
    <numFmt numFmtId="164" formatCode="yyyy-mm-dd"/>
    <numFmt numFmtId="165" formatCode="DD/MM/YYYY"/>
    <numFmt numFmtId="166" formatCode="0.0"/>
    <numFmt numFmtId="167" formatCode="# ##0.00 [$€-40C]"/>
    <numFmt numFmtId="168" formatCode="0.0%"/>
  </numFmts>
  <fonts count="9">
    <font>
      <name val="Calibri"/>
      <family val="2"/>
      <color theme="1"/>
      <sz val="11"/>
      <scheme val="minor"/>
    </font>
    <font>
      <name val="Calibri"/>
      <b val="1"/>
      <color rgb="00FFFFFF"/>
      <sz val="11"/>
    </font>
    <font>
      <name val="Calibri"/>
      <sz val="10"/>
    </font>
    <font>
      <name val="Calibri"/>
      <b val="1"/>
      <color rgb="0016A34A"/>
    </font>
    <font>
      <name val="Calibri"/>
      <b val="1"/>
      <color rgb="00C8102E"/>
    </font>
    <font>
      <name val="Calibri"/>
      <b val="1"/>
      <color rgb="00FFFFFF"/>
      <sz val="16"/>
    </font>
    <font>
      <name val="Calibri"/>
      <b val="1"/>
      <color rgb="001E293B"/>
      <sz val="14"/>
    </font>
    <font>
      <name val="Calibri"/>
      <b val="1"/>
      <sz val="10"/>
    </font>
    <font>
      <name val="Calibri"/>
      <b val="1"/>
      <color rgb="00FFFFFF"/>
      <sz val="14"/>
    </font>
  </fonts>
  <fills count="8">
    <fill>
      <patternFill/>
    </fill>
    <fill>
      <patternFill patternType="gray125"/>
    </fill>
    <fill>
      <patternFill patternType="solid">
        <fgColor rgb="001E293B"/>
      </patternFill>
    </fill>
    <fill>
      <patternFill patternType="solid">
        <fgColor rgb="00F8FAFC"/>
      </patternFill>
    </fill>
    <fill>
      <patternFill patternType="solid">
        <fgColor rgb="00FFFBEB"/>
      </patternFill>
    </fill>
    <fill>
      <patternFill patternType="solid">
        <fgColor rgb="00FFFFFF"/>
      </patternFill>
    </fill>
    <fill>
      <patternFill patternType="solid">
        <fgColor rgb="00C8102E"/>
      </patternFill>
    </fill>
    <fill>
      <patternFill patternType="solid">
        <fgColor rgb="00F1F5F9"/>
      </patternFill>
    </fill>
  </fills>
  <borders count="2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</borders>
  <cellStyleXfs count="1">
    <xf numFmtId="0" fontId="0" fillId="0" borderId="0"/>
  </cellStyleXfs>
  <cellXfs count="41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horizontal="center" vertical="center" wrapText="1"/>
    </xf>
    <xf numFmtId="165" fontId="0" fillId="4" borderId="1" applyAlignment="1" pivotButton="0" quotePrefix="0" xfId="0">
      <alignment horizontal="left" vertical="center" wrapText="1"/>
    </xf>
    <xf numFmtId="0" fontId="2" fillId="4" borderId="1" applyAlignment="1" pivotButton="0" quotePrefix="0" xfId="0">
      <alignment horizontal="left" vertical="center" wrapText="1"/>
    </xf>
    <xf numFmtId="0" fontId="2" fillId="4" borderId="1" applyAlignment="1" pivotButton="0" quotePrefix="0" xfId="0">
      <alignment horizontal="center" vertical="center" wrapText="1"/>
    </xf>
    <xf numFmtId="0" fontId="3" fillId="4" borderId="1" applyAlignment="1" pivotButton="0" quotePrefix="0" xfId="0">
      <alignment horizontal="center" vertical="center" wrapText="1"/>
    </xf>
    <xf numFmtId="166" fontId="0" fillId="4" borderId="1" applyAlignment="1" pivotButton="0" quotePrefix="0" xfId="0">
      <alignment horizontal="center" vertical="center" wrapText="1"/>
    </xf>
    <xf numFmtId="167" fontId="0" fillId="4" borderId="1" applyAlignment="1" pivotButton="0" quotePrefix="0" xfId="0">
      <alignment horizontal="left" vertical="center" wrapText="1"/>
    </xf>
    <xf numFmtId="167" fontId="0" fillId="3" borderId="1" applyAlignment="1" pivotButton="0" quotePrefix="0" xfId="0">
      <alignment horizontal="left" vertical="center" wrapText="1"/>
    </xf>
    <xf numFmtId="1" fontId="0" fillId="3" borderId="1" applyAlignment="1" pivotButton="0" quotePrefix="0" xfId="0">
      <alignment horizontal="left" vertical="center" wrapText="1"/>
    </xf>
    <xf numFmtId="0" fontId="0" fillId="3" borderId="1" applyAlignment="1" pivotButton="0" quotePrefix="0" xfId="0">
      <alignment horizontal="center" vertical="center" wrapText="1"/>
    </xf>
    <xf numFmtId="0" fontId="2" fillId="5" borderId="1" applyAlignment="1" pivotButton="0" quotePrefix="0" xfId="0">
      <alignment horizontal="center" vertical="center" wrapText="1"/>
    </xf>
    <xf numFmtId="167" fontId="0" fillId="5" borderId="1" applyAlignment="1" pivotButton="0" quotePrefix="0" xfId="0">
      <alignment horizontal="left" vertical="center" wrapText="1"/>
    </xf>
    <xf numFmtId="1" fontId="0" fillId="5" borderId="1" applyAlignment="1" pivotButton="0" quotePrefix="0" xfId="0">
      <alignment horizontal="left" vertical="center" wrapText="1"/>
    </xf>
    <xf numFmtId="0" fontId="0" fillId="5" borderId="1" applyAlignment="1" pivotButton="0" quotePrefix="0" xfId="0">
      <alignment horizontal="center" vertical="center" wrapText="1"/>
    </xf>
    <xf numFmtId="0" fontId="4" fillId="4" borderId="1" applyAlignment="1" pivotButton="0" quotePrefix="0" xfId="0">
      <alignment horizontal="center" vertical="center" wrapText="1"/>
    </xf>
    <xf numFmtId="0" fontId="0" fillId="3" borderId="1" applyAlignment="1" pivotButton="0" quotePrefix="0" xfId="0">
      <alignment horizontal="left" vertical="center" wrapText="1"/>
    </xf>
    <xf numFmtId="165" fontId="0" fillId="3" borderId="1" applyAlignment="1" pivotButton="0" quotePrefix="0" xfId="0">
      <alignment horizontal="left" vertical="center" wrapText="1"/>
    </xf>
    <xf numFmtId="1" fontId="0" fillId="3" borderId="1" applyAlignment="1" pivotButton="0" quotePrefix="0" xfId="0">
      <alignment horizontal="center" vertical="center" wrapText="1"/>
    </xf>
    <xf numFmtId="0" fontId="0" fillId="5" borderId="1" applyAlignment="1" pivotButton="0" quotePrefix="0" xfId="0">
      <alignment horizontal="left" vertical="center" wrapText="1"/>
    </xf>
    <xf numFmtId="165" fontId="0" fillId="5" borderId="1" applyAlignment="1" pivotButton="0" quotePrefix="0" xfId="0">
      <alignment horizontal="left" vertical="center" wrapText="1"/>
    </xf>
    <xf numFmtId="1" fontId="0" fillId="5" borderId="1" applyAlignment="1" pivotButton="0" quotePrefix="0" xfId="0">
      <alignment horizontal="center" vertical="center" wrapText="1"/>
    </xf>
    <xf numFmtId="0" fontId="5" fillId="2" borderId="1" applyAlignment="1" pivotButton="0" quotePrefix="0" xfId="0">
      <alignment horizontal="center" vertical="center" wrapText="1"/>
    </xf>
    <xf numFmtId="0" fontId="0" fillId="2" borderId="1" pivotButton="0" quotePrefix="0" xfId="0"/>
    <xf numFmtId="0" fontId="1" fillId="6" borderId="1" applyAlignment="1" pivotButton="0" quotePrefix="0" xfId="0">
      <alignment horizontal="center" vertical="center" wrapText="1"/>
    </xf>
    <xf numFmtId="0" fontId="6" fillId="7" borderId="1" applyAlignment="1" pivotButton="0" quotePrefix="0" xfId="0">
      <alignment horizontal="center" vertical="center" wrapText="1"/>
    </xf>
    <xf numFmtId="168" fontId="6" fillId="7" borderId="1" applyAlignment="1" pivotButton="0" quotePrefix="0" xfId="0">
      <alignment horizontal="center" vertical="center" wrapText="1"/>
    </xf>
    <xf numFmtId="167" fontId="6" fillId="7" borderId="1" applyAlignment="1" pivotButton="0" quotePrefix="0" xfId="0">
      <alignment horizontal="center" vertical="center" wrapText="1"/>
    </xf>
    <xf numFmtId="166" fontId="6" fillId="7" borderId="1" applyAlignment="1" pivotButton="0" quotePrefix="0" xfId="0">
      <alignment horizontal="center" vertical="center" wrapText="1"/>
    </xf>
    <xf numFmtId="0" fontId="0" fillId="6" borderId="1" pivotButton="0" quotePrefix="0" xfId="0"/>
    <xf numFmtId="0" fontId="7" fillId="5" borderId="1" applyAlignment="1" pivotButton="0" quotePrefix="0" xfId="0">
      <alignment horizontal="left" vertical="center" wrapText="1"/>
    </xf>
    <xf numFmtId="1" fontId="2" fillId="5" borderId="1" applyAlignment="1" pivotButton="0" quotePrefix="0" xfId="0">
      <alignment horizontal="center" vertical="center" wrapText="1"/>
    </xf>
    <xf numFmtId="0" fontId="7" fillId="3" borderId="1" applyAlignment="1" pivotButton="0" quotePrefix="0" xfId="0">
      <alignment horizontal="left" vertical="center" wrapText="1"/>
    </xf>
    <xf numFmtId="1" fontId="2" fillId="3" borderId="1" applyAlignment="1" pivotButton="0" quotePrefix="0" xfId="0">
      <alignment horizontal="center" vertical="center" wrapText="1"/>
    </xf>
    <xf numFmtId="167" fontId="2" fillId="5" borderId="1" applyAlignment="1" pivotButton="0" quotePrefix="0" xfId="0">
      <alignment horizontal="right" vertical="center"/>
    </xf>
    <xf numFmtId="167" fontId="2" fillId="3" borderId="1" applyAlignment="1" pivotButton="0" quotePrefix="0" xfId="0">
      <alignment horizontal="right" vertical="center"/>
    </xf>
    <xf numFmtId="0" fontId="8" fillId="2" borderId="1" applyAlignment="1" pivotButton="0" quotePrefix="0" xfId="0">
      <alignment horizontal="center" vertical="center" wrapText="1"/>
    </xf>
    <xf numFmtId="0" fontId="1" fillId="6" borderId="1" applyAlignment="1" pivotButton="0" quotePrefix="0" xfId="0">
      <alignment horizontal="left" vertical="center" wrapText="1"/>
    </xf>
    <xf numFmtId="0" fontId="2" fillId="3" borderId="1" applyAlignment="1" pivotButton="0" quotePrefix="0" xfId="0">
      <alignment horizontal="left" vertical="center" wrapText="1"/>
    </xf>
    <xf numFmtId="0" fontId="2" fillId="5" borderId="1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Interventions par catégorie de maintenance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'Synthese_Dashboard'!C14</f>
            </strRef>
          </tx>
          <spPr>
            <a:solidFill xmlns:a="http://schemas.openxmlformats.org/drawingml/2006/main">
              <a:srgbClr val="1E293B"/>
            </a:solidFill>
            <a:ln xmlns:a="http://schemas.openxmlformats.org/drawingml/2006/main">
              <a:prstDash val="solid"/>
            </a:ln>
          </spPr>
          <cat>
            <numRef>
              <f>'Synthese_Dashboard'!$B$15:$B$17</f>
            </numRef>
          </cat>
          <val>
            <numRef>
              <f>'Synthese_Dashboard'!$C$15:$C$17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Catégorie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Nombre d'interventions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Répartition des statuts</a:t>
            </a:r>
          </a:p>
        </rich>
      </tx>
    </title>
    <plotArea>
      <pieChart>
        <varyColors val="1"/>
        <ser>
          <idx val="0"/>
          <order val="0"/>
          <tx>
            <strRef>
              <f>'Synthese_Dashboard'!C8</f>
            </strRef>
          </tx>
          <spPr>
            <a:ln xmlns:a="http://schemas.openxmlformats.org/drawingml/2006/main">
              <a:prstDash val="solid"/>
            </a:ln>
          </spPr>
          <dPt>
            <idx val="0"/>
            <spPr>
              <a:solidFill xmlns:a="http://schemas.openxmlformats.org/drawingml/2006/main">
                <a:srgbClr val="16A34A"/>
              </a:solidFill>
              <a:ln xmlns:a="http://schemas.openxmlformats.org/drawingml/2006/main">
                <a:prstDash val="solid"/>
              </a:ln>
            </spPr>
          </dPt>
          <dPt>
            <idx val="1"/>
            <spPr>
              <a:solidFill xmlns:a="http://schemas.openxmlformats.org/drawingml/2006/main">
                <a:srgbClr val="C8102E"/>
              </a:solidFill>
              <a:ln xmlns:a="http://schemas.openxmlformats.org/drawingml/2006/main">
                <a:prstDash val="solid"/>
              </a:ln>
            </spPr>
          </dPt>
          <dPt>
            <idx val="2"/>
            <spPr>
              <a:solidFill xmlns:a="http://schemas.openxmlformats.org/drawingml/2006/main">
                <a:srgbClr val="F59E0B"/>
              </a:solidFill>
              <a:ln xmlns:a="http://schemas.openxmlformats.org/drawingml/2006/main">
                <a:prstDash val="solid"/>
              </a:ln>
            </spPr>
          </dPt>
          <cat>
            <numRef>
              <f>'Synthese_Dashboard'!$B$9:$B$11</f>
            </numRef>
          </cat>
          <val>
            <numRef>
              <f>'Synthese_Dashboard'!$C$9:$C$11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3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Évolution mensuelle des coûts de maintenance</a:t>
            </a:r>
          </a:p>
        </rich>
      </tx>
    </title>
    <plotArea>
      <lineChart>
        <grouping val="standard"/>
        <ser>
          <idx val="0"/>
          <order val="0"/>
          <tx>
            <strRef>
              <f>'Synthese_Dashboard'!F20</f>
            </strRef>
          </tx>
          <spPr>
            <a:ln xmlns:a="http://schemas.openxmlformats.org/drawingml/2006/main" w="25000">
              <a:solidFill>
                <a:srgbClr val="C8102E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'Synthese_Dashboard'!$E$21:$E$24</f>
            </numRef>
          </cat>
          <val>
            <numRef>
              <f>'Synthese_Dashboard'!$F$21:$F$24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Mois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Coût (€)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Relationship Type="http://schemas.openxmlformats.org/officeDocument/2006/relationships/chart" Target="/xl/charts/chart3.xml" Id="rId3"/></Relationships>
</file>

<file path=xl/drawings/drawing1.xml><?xml version="1.0" encoding="utf-8"?>
<wsDr xmlns="http://schemas.openxmlformats.org/drawingml/2006/spreadsheetDrawing">
  <oneCellAnchor>
    <from>
      <col>1</col>
      <colOff>0</colOff>
      <row>25</row>
      <rowOff>0</rowOff>
    </from>
    <ext cx="504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4</col>
      <colOff>0</colOff>
      <row>25</row>
      <rowOff>0</rowOff>
    </from>
    <ext cx="5040000" cy="360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  <oneCellAnchor>
    <from>
      <col>1</col>
      <colOff>0</colOff>
      <row>41</row>
      <rowOff>0</rowOff>
    </from>
    <ext cx="6480000" cy="3600000"/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R11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6" customWidth="1" min="1" max="1"/>
    <col width="15" customWidth="1" min="2" max="2"/>
    <col width="17" customWidth="1" min="3" max="3"/>
    <col width="22" customWidth="1" min="4" max="4"/>
    <col width="14" customWidth="1" min="5" max="5"/>
    <col width="22" customWidth="1" min="6" max="6"/>
    <col width="22" customWidth="1" min="7" max="7"/>
    <col width="12" customWidth="1" min="8" max="8"/>
    <col width="16" customWidth="1" min="9" max="9"/>
    <col width="14" customWidth="1" min="10" max="10"/>
    <col width="14" customWidth="1" min="11" max="11"/>
    <col width="13" customWidth="1" min="12" max="12"/>
    <col width="16" customWidth="1" min="13" max="13"/>
    <col width="16" customWidth="1" min="14" max="14"/>
    <col width="15" customWidth="1" min="15" max="15"/>
    <col width="22" customWidth="1" min="16" max="16"/>
    <col width="10" customWidth="1" min="17" max="17"/>
    <col width="30" customWidth="1" min="18" max="18"/>
  </cols>
  <sheetData>
    <row r="1" ht="36" customHeight="1">
      <c r="A1" s="1" t="inlineStr">
        <is>
          <t>ID Intervention</t>
        </is>
      </c>
      <c r="B1" s="1" t="inlineStr">
        <is>
          <t>Date demande</t>
        </is>
      </c>
      <c r="C1" s="1" t="inlineStr">
        <is>
          <t>Date intervention</t>
        </is>
      </c>
      <c r="D1" s="1" t="inlineStr">
        <is>
          <t>Site</t>
        </is>
      </c>
      <c r="E1" s="1" t="inlineStr">
        <is>
          <t>Ville</t>
        </is>
      </c>
      <c r="F1" s="1" t="inlineStr">
        <is>
          <t>Équipement</t>
        </is>
      </c>
      <c r="G1" s="1" t="inlineStr">
        <is>
          <t>Catégorie maintenance</t>
        </is>
      </c>
      <c r="H1" s="1" t="inlineStr">
        <is>
          <t>Priorité</t>
        </is>
      </c>
      <c r="I1" s="1" t="inlineStr">
        <is>
          <t>Technicien</t>
        </is>
      </c>
      <c r="J1" s="1" t="inlineStr">
        <is>
          <t>Statut</t>
        </is>
      </c>
      <c r="K1" s="1" t="inlineStr">
        <is>
          <t>Durée prévue (h)</t>
        </is>
      </c>
      <c r="L1" s="1" t="inlineStr">
        <is>
          <t>Durée réelle (h)</t>
        </is>
      </c>
      <c r="M1" s="1" t="inlineStr">
        <is>
          <t>Coût M.O. (€)</t>
        </is>
      </c>
      <c r="N1" s="1" t="inlineStr">
        <is>
          <t>Coût pièces (€)</t>
        </is>
      </c>
      <c r="O1" s="1" t="inlineStr">
        <is>
          <t>Coût total (€)</t>
        </is>
      </c>
      <c r="P1" s="1" t="inlineStr">
        <is>
          <t>Délai prise en charge (j)</t>
        </is>
      </c>
      <c r="Q1" s="1" t="inlineStr">
        <is>
          <t>Retard ?</t>
        </is>
      </c>
      <c r="R1" s="1" t="inlineStr">
        <is>
          <t>Commentaire</t>
        </is>
      </c>
    </row>
    <row r="2">
      <c r="A2" s="2" t="inlineStr">
        <is>
          <t>INT-001</t>
        </is>
      </c>
      <c r="B2" s="3" t="n">
        <v>46027</v>
      </c>
      <c r="C2" s="3" t="n">
        <v>46028</v>
      </c>
      <c r="D2" s="4" t="inlineStr">
        <is>
          <t>Site Paris-Nord</t>
        </is>
      </c>
      <c r="E2" s="4" t="inlineStr">
        <is>
          <t>Paris</t>
        </is>
      </c>
      <c r="F2" s="4" t="inlineStr">
        <is>
          <t>Chaudière</t>
        </is>
      </c>
      <c r="G2" s="5" t="inlineStr">
        <is>
          <t>Préventif</t>
        </is>
      </c>
      <c r="H2" s="5" t="inlineStr">
        <is>
          <t>Haute</t>
        </is>
      </c>
      <c r="I2" s="4" t="inlineStr">
        <is>
          <t>Marie Dupont</t>
        </is>
      </c>
      <c r="J2" s="6" t="inlineStr">
        <is>
          <t>Clôturée</t>
        </is>
      </c>
      <c r="K2" s="7" t="n">
        <v>4</v>
      </c>
      <c r="L2" s="7" t="n">
        <v>3.5</v>
      </c>
      <c r="M2" s="8" t="n">
        <v>280</v>
      </c>
      <c r="N2" s="8" t="n">
        <v>45</v>
      </c>
      <c r="O2" s="9">
        <f>M2+N2</f>
        <v/>
      </c>
      <c r="P2" s="10">
        <f>IFERROR(C2-B2,0)</f>
        <v/>
      </c>
      <c r="Q2" s="11">
        <f>IF(J2="Clôturée",IF(P2&gt;2,"Oui","Non"),"En cours")</f>
        <v/>
      </c>
      <c r="R2" s="4" t="inlineStr">
        <is>
          <t>Révision annuelle effectuée</t>
        </is>
      </c>
    </row>
    <row r="3">
      <c r="A3" s="12" t="inlineStr">
        <is>
          <t>INT-002</t>
        </is>
      </c>
      <c r="B3" s="3" t="n">
        <v>46034</v>
      </c>
      <c r="C3" s="3" t="n">
        <v>46035</v>
      </c>
      <c r="D3" s="4" t="inlineStr">
        <is>
          <t>Usine Lyon-Est</t>
        </is>
      </c>
      <c r="E3" s="4" t="inlineStr">
        <is>
          <t>Lyon</t>
        </is>
      </c>
      <c r="F3" s="4" t="inlineStr">
        <is>
          <t>Ligne de production</t>
        </is>
      </c>
      <c r="G3" s="5" t="inlineStr">
        <is>
          <t>Correctif</t>
        </is>
      </c>
      <c r="H3" s="5" t="inlineStr">
        <is>
          <t>Urgente</t>
        </is>
      </c>
      <c r="I3" s="4" t="inlineStr">
        <is>
          <t>Julien Martin</t>
        </is>
      </c>
      <c r="J3" s="6" t="inlineStr">
        <is>
          <t>Clôturée</t>
        </is>
      </c>
      <c r="K3" s="7" t="n">
        <v>6</v>
      </c>
      <c r="L3" s="7" t="n">
        <v>5</v>
      </c>
      <c r="M3" s="8" t="n">
        <v>420</v>
      </c>
      <c r="N3" s="8" t="n">
        <v>180</v>
      </c>
      <c r="O3" s="13">
        <f>M3+N3</f>
        <v/>
      </c>
      <c r="P3" s="14">
        <f>IFERROR(C3-B3,0)</f>
        <v/>
      </c>
      <c r="Q3" s="15">
        <f>IF(J3="Clôturée",IF(P3&gt;2,"Oui","Non"),"En cours")</f>
        <v/>
      </c>
      <c r="R3" s="4" t="inlineStr">
        <is>
          <t>Panne électrique résolue</t>
        </is>
      </c>
    </row>
    <row r="4">
      <c r="A4" s="2" t="inlineStr">
        <is>
          <t>INT-003</t>
        </is>
      </c>
      <c r="B4" s="3" t="n">
        <v>46042</v>
      </c>
      <c r="C4" s="3" t="n">
        <v>46056</v>
      </c>
      <c r="D4" s="4" t="inlineStr">
        <is>
          <t>Dépôt Marseille</t>
        </is>
      </c>
      <c r="E4" s="4" t="inlineStr">
        <is>
          <t>Marseille</t>
        </is>
      </c>
      <c r="F4" s="4" t="inlineStr">
        <is>
          <t>Pompe hydraulique</t>
        </is>
      </c>
      <c r="G4" s="5" t="inlineStr">
        <is>
          <t>Correctif</t>
        </is>
      </c>
      <c r="H4" s="5" t="inlineStr">
        <is>
          <t>Haute</t>
        </is>
      </c>
      <c r="I4" s="4" t="inlineStr">
        <is>
          <t>Sophie Bernard</t>
        </is>
      </c>
      <c r="J4" s="16" t="inlineStr">
        <is>
          <t>En cours</t>
        </is>
      </c>
      <c r="K4" s="7" t="n">
        <v>3</v>
      </c>
      <c r="L4" s="7" t="n">
        <v>4</v>
      </c>
      <c r="M4" s="8" t="n">
        <v>210</v>
      </c>
      <c r="N4" s="8" t="n">
        <v>95</v>
      </c>
      <c r="O4" s="9">
        <f>M4+N4</f>
        <v/>
      </c>
      <c r="P4" s="10">
        <f>IFERROR(C4-B4,0)</f>
        <v/>
      </c>
      <c r="Q4" s="11">
        <f>IF(J4="Clôturée",IF(P4&gt;2,"Oui","Non"),"En cours")</f>
        <v/>
      </c>
      <c r="R4" s="4" t="inlineStr">
        <is>
          <t>Remplacement joint en attente</t>
        </is>
      </c>
    </row>
    <row r="5">
      <c r="A5" s="12" t="inlineStr">
        <is>
          <t>INT-004</t>
        </is>
      </c>
      <c r="B5" s="3" t="n">
        <v>46055</v>
      </c>
      <c r="C5" s="3" t="n">
        <v>46063</v>
      </c>
      <c r="D5" s="4" t="inlineStr">
        <is>
          <t>Site Toulouse-Sud</t>
        </is>
      </c>
      <c r="E5" s="4" t="inlineStr">
        <is>
          <t>Toulouse</t>
        </is>
      </c>
      <c r="F5" s="4" t="inlineStr">
        <is>
          <t>Compresseur</t>
        </is>
      </c>
      <c r="G5" s="5" t="inlineStr">
        <is>
          <t>Urgence</t>
        </is>
      </c>
      <c r="H5" s="5" t="inlineStr">
        <is>
          <t>Urgente</t>
        </is>
      </c>
      <c r="I5" s="4" t="inlineStr">
        <is>
          <t>Thomas Leroy</t>
        </is>
      </c>
      <c r="J5" s="6" t="inlineStr">
        <is>
          <t>Clôturée</t>
        </is>
      </c>
      <c r="K5" s="7" t="n">
        <v>5</v>
      </c>
      <c r="L5" s="7" t="n">
        <v>7.5</v>
      </c>
      <c r="M5" s="8" t="n">
        <v>560</v>
      </c>
      <c r="N5" s="8" t="n">
        <v>320</v>
      </c>
      <c r="O5" s="13">
        <f>M5+N5</f>
        <v/>
      </c>
      <c r="P5" s="14">
        <f>IFERROR(C5-B5,0)</f>
        <v/>
      </c>
      <c r="Q5" s="15">
        <f>IF(J5="Clôturée",IF(P5&gt;2,"Oui","Non"),"En cours")</f>
        <v/>
      </c>
      <c r="R5" s="4" t="inlineStr">
        <is>
          <t>Intervention urgente, délai dépassé</t>
        </is>
      </c>
    </row>
    <row r="6">
      <c r="A6" s="2" t="inlineStr">
        <is>
          <t>INT-005</t>
        </is>
      </c>
      <c r="B6" s="3" t="n">
        <v>46067</v>
      </c>
      <c r="C6" s="3" t="n">
        <v>46068</v>
      </c>
      <c r="D6" s="4" t="inlineStr">
        <is>
          <t>Entrepôt Bordeaux</t>
        </is>
      </c>
      <c r="E6" s="4" t="inlineStr">
        <is>
          <t>Bordeaux</t>
        </is>
      </c>
      <c r="F6" s="4" t="inlineStr">
        <is>
          <t>Armoire électrique</t>
        </is>
      </c>
      <c r="G6" s="5" t="inlineStr">
        <is>
          <t>Préventif</t>
        </is>
      </c>
      <c r="H6" s="5" t="inlineStr">
        <is>
          <t>Normale</t>
        </is>
      </c>
      <c r="I6" s="4" t="inlineStr">
        <is>
          <t>Camille Morel</t>
        </is>
      </c>
      <c r="J6" s="6" t="inlineStr">
        <is>
          <t>Clôturée</t>
        </is>
      </c>
      <c r="K6" s="7" t="n">
        <v>2</v>
      </c>
      <c r="L6" s="7" t="n">
        <v>2</v>
      </c>
      <c r="M6" s="8" t="n">
        <v>140</v>
      </c>
      <c r="N6" s="8" t="n">
        <v>0</v>
      </c>
      <c r="O6" s="9">
        <f>M6+N6</f>
        <v/>
      </c>
      <c r="P6" s="10">
        <f>IFERROR(C6-B6,0)</f>
        <v/>
      </c>
      <c r="Q6" s="11">
        <f>IF(J6="Clôturée",IF(P6&gt;2,"Oui","Non"),"En cours")</f>
        <v/>
      </c>
      <c r="R6" s="4" t="inlineStr">
        <is>
          <t>Contrôle sécurité OK</t>
        </is>
      </c>
    </row>
    <row r="7">
      <c r="A7" s="12" t="inlineStr">
        <is>
          <t>INT-006</t>
        </is>
      </c>
      <c r="B7" s="3" t="n">
        <v>46075</v>
      </c>
      <c r="C7" s="3" t="n">
        <v>46077</v>
      </c>
      <c r="D7" s="4" t="inlineStr">
        <is>
          <t>Usine Lille-Ouest</t>
        </is>
      </c>
      <c r="E7" s="4" t="inlineStr">
        <is>
          <t>Lille</t>
        </is>
      </c>
      <c r="F7" s="4" t="inlineStr">
        <is>
          <t>Pompe hydraulique</t>
        </is>
      </c>
      <c r="G7" s="5" t="inlineStr">
        <is>
          <t>Correctif</t>
        </is>
      </c>
      <c r="H7" s="5" t="inlineStr">
        <is>
          <t>Haute</t>
        </is>
      </c>
      <c r="I7" s="4" t="inlineStr">
        <is>
          <t>Nicolas Petit</t>
        </is>
      </c>
      <c r="J7" s="6" t="inlineStr">
        <is>
          <t>Clôturée</t>
        </is>
      </c>
      <c r="K7" s="7" t="n">
        <v>4</v>
      </c>
      <c r="L7" s="7" t="n">
        <v>3</v>
      </c>
      <c r="M7" s="8" t="n">
        <v>280</v>
      </c>
      <c r="N7" s="8" t="n">
        <v>110</v>
      </c>
      <c r="O7" s="13">
        <f>M7+N7</f>
        <v/>
      </c>
      <c r="P7" s="14">
        <f>IFERROR(C7-B7,0)</f>
        <v/>
      </c>
      <c r="Q7" s="15">
        <f>IF(J7="Clôturée",IF(P7&gt;2,"Oui","Non"),"En cours")</f>
        <v/>
      </c>
      <c r="R7" s="4" t="inlineStr">
        <is>
          <t>Maintenance corrective pompe</t>
        </is>
      </c>
    </row>
    <row r="8">
      <c r="A8" s="2" t="inlineStr">
        <is>
          <t>INT-007</t>
        </is>
      </c>
      <c r="B8" s="3" t="n">
        <v>46086</v>
      </c>
      <c r="C8" s="3" t="n">
        <v>46086</v>
      </c>
      <c r="D8" s="4" t="inlineStr">
        <is>
          <t>Site Nantes-Atl.</t>
        </is>
      </c>
      <c r="E8" s="4" t="inlineStr">
        <is>
          <t>Nantes</t>
        </is>
      </c>
      <c r="F8" s="4" t="inlineStr">
        <is>
          <t>Groupe froid</t>
        </is>
      </c>
      <c r="G8" s="5" t="inlineStr">
        <is>
          <t>Préventif</t>
        </is>
      </c>
      <c r="H8" s="5" t="inlineStr">
        <is>
          <t>Normale</t>
        </is>
      </c>
      <c r="I8" s="4" t="inlineStr">
        <is>
          <t>Léa Simon</t>
        </is>
      </c>
      <c r="J8" s="16" t="inlineStr">
        <is>
          <t>En attente</t>
        </is>
      </c>
      <c r="K8" s="7" t="n">
        <v>3</v>
      </c>
      <c r="L8" s="7" t="n">
        <v>0</v>
      </c>
      <c r="M8" s="8" t="n">
        <v>0</v>
      </c>
      <c r="N8" s="8" t="n">
        <v>0</v>
      </c>
      <c r="O8" s="9">
        <f>M8+N8</f>
        <v/>
      </c>
      <c r="P8" s="10">
        <f>IFERROR(C8-B8,0)</f>
        <v/>
      </c>
      <c r="Q8" s="11">
        <f>IF(J8="Clôturée",IF(P8&gt;2,"Oui","Non"),"En cours")</f>
        <v/>
      </c>
      <c r="R8" s="4" t="inlineStr">
        <is>
          <t>Inspection périodique planifiée</t>
        </is>
      </c>
    </row>
    <row r="9">
      <c r="A9" s="12" t="inlineStr">
        <is>
          <t>INT-008</t>
        </is>
      </c>
      <c r="B9" s="3" t="n">
        <v>46091</v>
      </c>
      <c r="C9" s="3" t="n">
        <v>46092</v>
      </c>
      <c r="D9" s="4" t="inlineStr">
        <is>
          <t>Plateforme Stras.</t>
        </is>
      </c>
      <c r="E9" s="4" t="inlineStr">
        <is>
          <t>Strasbourg</t>
        </is>
      </c>
      <c r="F9" s="4" t="inlineStr">
        <is>
          <t>Système HVAC</t>
        </is>
      </c>
      <c r="G9" s="5" t="inlineStr">
        <is>
          <t>Correctif</t>
        </is>
      </c>
      <c r="H9" s="5" t="inlineStr">
        <is>
          <t>Haute</t>
        </is>
      </c>
      <c r="I9" s="4" t="inlineStr">
        <is>
          <t>Antoine Girard</t>
        </is>
      </c>
      <c r="J9" s="6" t="inlineStr">
        <is>
          <t>Clôturée</t>
        </is>
      </c>
      <c r="K9" s="7" t="n">
        <v>5</v>
      </c>
      <c r="L9" s="7" t="n">
        <v>6</v>
      </c>
      <c r="M9" s="8" t="n">
        <v>350</v>
      </c>
      <c r="N9" s="8" t="n">
        <v>240</v>
      </c>
      <c r="O9" s="13">
        <f>M9+N9</f>
        <v/>
      </c>
      <c r="P9" s="14">
        <f>IFERROR(C9-B9,0)</f>
        <v/>
      </c>
      <c r="Q9" s="15">
        <f>IF(J9="Clôturée",IF(P9&gt;2,"Oui","Non"),"En cours")</f>
        <v/>
      </c>
      <c r="R9" s="4" t="inlineStr">
        <is>
          <t>Réparation climatisation</t>
        </is>
      </c>
    </row>
    <row r="10">
      <c r="A10" s="2" t="inlineStr">
        <is>
          <t>INT-009</t>
        </is>
      </c>
      <c r="B10" s="3" t="n">
        <v>46099</v>
      </c>
      <c r="C10" s="3" t="n">
        <v>46100</v>
      </c>
      <c r="D10" s="4" t="inlineStr">
        <is>
          <t>Dépôt Rennes</t>
        </is>
      </c>
      <c r="E10" s="4" t="inlineStr">
        <is>
          <t>Rennes</t>
        </is>
      </c>
      <c r="F10" s="4" t="inlineStr">
        <is>
          <t>Pont roulant</t>
        </is>
      </c>
      <c r="G10" s="5" t="inlineStr">
        <is>
          <t>Préventif</t>
        </is>
      </c>
      <c r="H10" s="5" t="inlineStr">
        <is>
          <t>Normale</t>
        </is>
      </c>
      <c r="I10" s="4" t="inlineStr">
        <is>
          <t>Chloé Fontaine</t>
        </is>
      </c>
      <c r="J10" s="6" t="inlineStr">
        <is>
          <t>Clôturée</t>
        </is>
      </c>
      <c r="K10" s="7" t="n">
        <v>2</v>
      </c>
      <c r="L10" s="7" t="n">
        <v>1.5</v>
      </c>
      <c r="M10" s="8" t="n">
        <v>140</v>
      </c>
      <c r="N10" s="8" t="n">
        <v>15</v>
      </c>
      <c r="O10" s="9">
        <f>M10+N10</f>
        <v/>
      </c>
      <c r="P10" s="10">
        <f>IFERROR(C10-B10,0)</f>
        <v/>
      </c>
      <c r="Q10" s="11">
        <f>IF(J10="Clôturée",IF(P10&gt;2,"Oui","Non"),"En cours")</f>
        <v/>
      </c>
      <c r="R10" s="4" t="inlineStr">
        <is>
          <t>Graissage et vérification</t>
        </is>
      </c>
    </row>
    <row r="11">
      <c r="A11" s="12" t="inlineStr">
        <is>
          <t>INT-010</t>
        </is>
      </c>
      <c r="B11" s="3" t="n">
        <v>46114</v>
      </c>
      <c r="C11" s="3" t="n">
        <v>46120</v>
      </c>
      <c r="D11" s="4" t="inlineStr">
        <is>
          <t>Site Montpellier</t>
        </is>
      </c>
      <c r="E11" s="4" t="inlineStr">
        <is>
          <t>Montpellier</t>
        </is>
      </c>
      <c r="F11" s="4" t="inlineStr">
        <is>
          <t>Convoyeur</t>
        </is>
      </c>
      <c r="G11" s="5" t="inlineStr">
        <is>
          <t>Correctif</t>
        </is>
      </c>
      <c r="H11" s="5" t="inlineStr">
        <is>
          <t>Haute</t>
        </is>
      </c>
      <c r="I11" s="4" t="inlineStr">
        <is>
          <t>Maxime Renard</t>
        </is>
      </c>
      <c r="J11" s="16" t="inlineStr">
        <is>
          <t>En cours</t>
        </is>
      </c>
      <c r="K11" s="7" t="n">
        <v>4</v>
      </c>
      <c r="L11" s="7" t="n">
        <v>3</v>
      </c>
      <c r="M11" s="8" t="n">
        <v>210</v>
      </c>
      <c r="N11" s="8" t="n">
        <v>130</v>
      </c>
      <c r="O11" s="13">
        <f>M11+N11</f>
        <v/>
      </c>
      <c r="P11" s="14">
        <f>IFERROR(C11-B11,0)</f>
        <v/>
      </c>
      <c r="Q11" s="15">
        <f>IF(J11="Clôturée",IF(P11&gt;2,"Oui","Non"),"En cours")</f>
        <v/>
      </c>
      <c r="R11" s="4" t="inlineStr">
        <is>
          <t>Dépannage courroie convoyeur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N11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7" customWidth="1" min="1" max="1"/>
    <col width="24" customWidth="1" min="2" max="2"/>
    <col width="22" customWidth="1" min="3" max="3"/>
    <col width="14" customWidth="1" min="4" max="4"/>
    <col width="18" customWidth="1" min="5" max="5"/>
    <col width="20" customWidth="1" min="6" max="6"/>
    <col width="14" customWidth="1" min="7" max="7"/>
    <col width="12" customWidth="1" min="8" max="8"/>
    <col width="22" customWidth="1" min="9" max="9"/>
    <col width="20" customWidth="1" min="10" max="10"/>
    <col width="20" customWidth="1" min="11" max="11"/>
    <col width="16" customWidth="1" min="12" max="12"/>
    <col width="22" customWidth="1" min="13" max="13"/>
    <col width="30" customWidth="1" min="14" max="14"/>
  </cols>
  <sheetData>
    <row r="1" ht="36" customHeight="1">
      <c r="A1" s="1" t="inlineStr">
        <is>
          <t>Code équipement</t>
        </is>
      </c>
      <c r="B1" s="1" t="inlineStr">
        <is>
          <t>Équipement</t>
        </is>
      </c>
      <c r="C1" s="1" t="inlineStr">
        <is>
          <t>Site</t>
        </is>
      </c>
      <c r="D1" s="1" t="inlineStr">
        <is>
          <t>Ville</t>
        </is>
      </c>
      <c r="E1" s="1" t="inlineStr">
        <is>
          <t>Constructeur</t>
        </is>
      </c>
      <c r="F1" s="1" t="inlineStr">
        <is>
          <t>Date mise en service</t>
        </is>
      </c>
      <c r="G1" s="1" t="inlineStr">
        <is>
          <t>Âge (années)</t>
        </is>
      </c>
      <c r="H1" s="1" t="inlineStr">
        <is>
          <t>Criticité</t>
        </is>
      </c>
      <c r="I1" s="1" t="inlineStr">
        <is>
          <t>Date dernière maintenance</t>
        </is>
      </c>
      <c r="J1" s="1" t="inlineStr">
        <is>
          <t>Fréquence maint. (j)</t>
        </is>
      </c>
      <c r="K1" s="1" t="inlineStr">
        <is>
          <t>Prochaine maintenance</t>
        </is>
      </c>
      <c r="L1" s="1" t="inlineStr">
        <is>
          <t>État</t>
        </is>
      </c>
      <c r="M1" s="1" t="inlineStr">
        <is>
          <t>Coût remplacement (€)</t>
        </is>
      </c>
      <c r="N1" s="1" t="inlineStr">
        <is>
          <t>Observations</t>
        </is>
      </c>
    </row>
    <row r="2">
      <c r="A2" s="11" t="inlineStr">
        <is>
          <t>EQ-001</t>
        </is>
      </c>
      <c r="B2" s="17" t="inlineStr">
        <is>
          <t>Chaudière</t>
        </is>
      </c>
      <c r="C2" s="17" t="inlineStr">
        <is>
          <t>Site Paris-Nord</t>
        </is>
      </c>
      <c r="D2" s="17" t="inlineStr">
        <is>
          <t>Paris</t>
        </is>
      </c>
      <c r="E2" s="17" t="inlineStr">
        <is>
          <t>Bosch</t>
        </is>
      </c>
      <c r="F2" s="18" t="n">
        <v>42444</v>
      </c>
      <c r="G2" s="19">
        <f>IFERROR(YEAR(TODAY())-YEAR(F2),0)</f>
        <v/>
      </c>
      <c r="H2" s="11" t="inlineStr">
        <is>
          <t>Haute</t>
        </is>
      </c>
      <c r="I2" s="18" t="n">
        <v>46028</v>
      </c>
      <c r="J2" s="11" t="n">
        <v>180</v>
      </c>
      <c r="K2" s="18">
        <f>IFERROR(I2+J2,"")</f>
        <v/>
      </c>
      <c r="L2" s="11">
        <f>IF(IFERROR(K2&lt;TODAY(),FALSE),"À planifier",IF(IFERROR(YEAR(TODAY())-YEAR(F2),0)&gt;10,"À surveiller","OK"))</f>
        <v/>
      </c>
      <c r="M2" s="9" t="n">
        <v>18000</v>
      </c>
      <c r="N2" s="17" t="inlineStr">
        <is>
          <t>Révision annuelle planifiée</t>
        </is>
      </c>
    </row>
    <row r="3">
      <c r="A3" s="15" t="inlineStr">
        <is>
          <t>EQ-002</t>
        </is>
      </c>
      <c r="B3" s="20" t="inlineStr">
        <is>
          <t>Ligne de production</t>
        </is>
      </c>
      <c r="C3" s="20" t="inlineStr">
        <is>
          <t>Usine Lyon-Est</t>
        </is>
      </c>
      <c r="D3" s="20" t="inlineStr">
        <is>
          <t>Lyon</t>
        </is>
      </c>
      <c r="E3" s="20" t="inlineStr">
        <is>
          <t>Siemens</t>
        </is>
      </c>
      <c r="F3" s="21" t="n">
        <v>41791</v>
      </c>
      <c r="G3" s="22">
        <f>IFERROR(YEAR(TODAY())-YEAR(F3),0)</f>
        <v/>
      </c>
      <c r="H3" s="15" t="inlineStr">
        <is>
          <t>Critique</t>
        </is>
      </c>
      <c r="I3" s="21" t="n">
        <v>46035</v>
      </c>
      <c r="J3" s="15" t="n">
        <v>90</v>
      </c>
      <c r="K3" s="21">
        <f>IFERROR(I3+J3,"")</f>
        <v/>
      </c>
      <c r="L3" s="15">
        <f>IF(IFERROR(K3&lt;TODAY(),FALSE),"À planifier",IF(IFERROR(YEAR(TODAY())-YEAR(F3),0)&gt;10,"À surveiller","OK"))</f>
        <v/>
      </c>
      <c r="M3" s="13" t="n">
        <v>85000</v>
      </c>
      <c r="N3" s="20" t="inlineStr">
        <is>
          <t>Inspection mensuelle obligatoire</t>
        </is>
      </c>
    </row>
    <row r="4">
      <c r="A4" s="11" t="inlineStr">
        <is>
          <t>EQ-003</t>
        </is>
      </c>
      <c r="B4" s="17" t="inlineStr">
        <is>
          <t>Pompe hydraulique</t>
        </is>
      </c>
      <c r="C4" s="17" t="inlineStr">
        <is>
          <t>Dépôt Marseille</t>
        </is>
      </c>
      <c r="D4" s="17" t="inlineStr">
        <is>
          <t>Marseille</t>
        </is>
      </c>
      <c r="E4" s="17" t="inlineStr">
        <is>
          <t>Grundfos</t>
        </is>
      </c>
      <c r="F4" s="18" t="n">
        <v>43728</v>
      </c>
      <c r="G4" s="19">
        <f>IFERROR(YEAR(TODAY())-YEAR(F4),0)</f>
        <v/>
      </c>
      <c r="H4" s="11" t="inlineStr">
        <is>
          <t>Haute</t>
        </is>
      </c>
      <c r="I4" s="18" t="n">
        <v>46056</v>
      </c>
      <c r="J4" s="11" t="n">
        <v>120</v>
      </c>
      <c r="K4" s="18">
        <f>IFERROR(I4+J4,"")</f>
        <v/>
      </c>
      <c r="L4" s="11">
        <f>IF(IFERROR(K4&lt;TODAY(),FALSE),"À planifier",IF(IFERROR(YEAR(TODAY())-YEAR(F4),0)&gt;10,"À surveiller","OK"))</f>
        <v/>
      </c>
      <c r="M4" s="9" t="n">
        <v>12000</v>
      </c>
      <c r="N4" s="17" t="inlineStr">
        <is>
          <t>Joint à remplacer</t>
        </is>
      </c>
    </row>
    <row r="5">
      <c r="A5" s="15" t="inlineStr">
        <is>
          <t>EQ-004</t>
        </is>
      </c>
      <c r="B5" s="20" t="inlineStr">
        <is>
          <t>Compresseur</t>
        </is>
      </c>
      <c r="C5" s="20" t="inlineStr">
        <is>
          <t>Site Toulouse-Sud</t>
        </is>
      </c>
      <c r="D5" s="20" t="inlineStr">
        <is>
          <t>Toulouse</t>
        </is>
      </c>
      <c r="E5" s="20" t="inlineStr">
        <is>
          <t>Atlas Copco</t>
        </is>
      </c>
      <c r="F5" s="21" t="n">
        <v>41009</v>
      </c>
      <c r="G5" s="22">
        <f>IFERROR(YEAR(TODAY())-YEAR(F5),0)</f>
        <v/>
      </c>
      <c r="H5" s="15" t="inlineStr">
        <is>
          <t>Critique</t>
        </is>
      </c>
      <c r="I5" s="21" t="n">
        <v>46063</v>
      </c>
      <c r="J5" s="15" t="n">
        <v>60</v>
      </c>
      <c r="K5" s="21">
        <f>IFERROR(I5+J5,"")</f>
        <v/>
      </c>
      <c r="L5" s="15">
        <f>IF(IFERROR(K5&lt;TODAY(),FALSE),"À planifier",IF(IFERROR(YEAR(TODAY())-YEAR(F5),0)&gt;10,"À surveiller","OK"))</f>
        <v/>
      </c>
      <c r="M5" s="13" t="n">
        <v>25000</v>
      </c>
      <c r="N5" s="20" t="inlineStr">
        <is>
          <t>Âge élevé, surveiller</t>
        </is>
      </c>
    </row>
    <row r="6">
      <c r="A6" s="11" t="inlineStr">
        <is>
          <t>EQ-005</t>
        </is>
      </c>
      <c r="B6" s="17" t="inlineStr">
        <is>
          <t>Armoire électrique</t>
        </is>
      </c>
      <c r="C6" s="17" t="inlineStr">
        <is>
          <t>Entrepôt Bordeaux</t>
        </is>
      </c>
      <c r="D6" s="17" t="inlineStr">
        <is>
          <t>Bordeaux</t>
        </is>
      </c>
      <c r="E6" s="17" t="inlineStr">
        <is>
          <t>Schneider</t>
        </is>
      </c>
      <c r="F6" s="18" t="n">
        <v>44140</v>
      </c>
      <c r="G6" s="19">
        <f>IFERROR(YEAR(TODAY())-YEAR(F6),0)</f>
        <v/>
      </c>
      <c r="H6" s="11" t="inlineStr">
        <is>
          <t>Normale</t>
        </is>
      </c>
      <c r="I6" s="18" t="n">
        <v>46068</v>
      </c>
      <c r="J6" s="11" t="n">
        <v>365</v>
      </c>
      <c r="K6" s="18">
        <f>IFERROR(I6+J6,"")</f>
        <v/>
      </c>
      <c r="L6" s="11">
        <f>IF(IFERROR(K6&lt;TODAY(),FALSE),"À planifier",IF(IFERROR(YEAR(TODAY())-YEAR(F6),0)&gt;10,"À surveiller","OK"))</f>
        <v/>
      </c>
      <c r="M6" s="9" t="n">
        <v>8500</v>
      </c>
      <c r="N6" s="17" t="inlineStr">
        <is>
          <t>Contrôle annuel</t>
        </is>
      </c>
    </row>
    <row r="7">
      <c r="A7" s="15" t="inlineStr">
        <is>
          <t>EQ-006</t>
        </is>
      </c>
      <c r="B7" s="20" t="inlineStr">
        <is>
          <t>Pompe hydraulique</t>
        </is>
      </c>
      <c r="C7" s="20" t="inlineStr">
        <is>
          <t>Usine Lille-Ouest</t>
        </is>
      </c>
      <c r="D7" s="20" t="inlineStr">
        <is>
          <t>Lille</t>
        </is>
      </c>
      <c r="E7" s="20" t="inlineStr">
        <is>
          <t>Grundfos</t>
        </is>
      </c>
      <c r="F7" s="21" t="n">
        <v>43159</v>
      </c>
      <c r="G7" s="22">
        <f>IFERROR(YEAR(TODAY())-YEAR(F7),0)</f>
        <v/>
      </c>
      <c r="H7" s="15" t="inlineStr">
        <is>
          <t>Haute</t>
        </is>
      </c>
      <c r="I7" s="21" t="n">
        <v>46077</v>
      </c>
      <c r="J7" s="15" t="n">
        <v>120</v>
      </c>
      <c r="K7" s="21">
        <f>IFERROR(I7+J7,"")</f>
        <v/>
      </c>
      <c r="L7" s="15">
        <f>IF(IFERROR(K7&lt;TODAY(),FALSE),"À planifier",IF(IFERROR(YEAR(TODAY())-YEAR(F7),0)&gt;10,"À surveiller","OK"))</f>
        <v/>
      </c>
      <c r="M7" s="13" t="n">
        <v>12000</v>
      </c>
      <c r="N7" s="20" t="inlineStr">
        <is>
          <t>Seconde pompe du site</t>
        </is>
      </c>
    </row>
    <row r="8">
      <c r="A8" s="11" t="inlineStr">
        <is>
          <t>EQ-007</t>
        </is>
      </c>
      <c r="B8" s="17" t="inlineStr">
        <is>
          <t>Groupe froid</t>
        </is>
      </c>
      <c r="C8" s="17" t="inlineStr">
        <is>
          <t>Site Nantes-Atl.</t>
        </is>
      </c>
      <c r="D8" s="17" t="inlineStr">
        <is>
          <t>Nantes</t>
        </is>
      </c>
      <c r="E8" s="17" t="inlineStr">
        <is>
          <t>Carrier</t>
        </is>
      </c>
      <c r="F8" s="18" t="n">
        <v>44391</v>
      </c>
      <c r="G8" s="19">
        <f>IFERROR(YEAR(TODAY())-YEAR(F8),0)</f>
        <v/>
      </c>
      <c r="H8" s="11" t="inlineStr">
        <is>
          <t>Normale</t>
        </is>
      </c>
      <c r="I8" s="18" t="n">
        <v>46001</v>
      </c>
      <c r="J8" s="11" t="n">
        <v>180</v>
      </c>
      <c r="K8" s="18">
        <f>IFERROR(I8+J8,"")</f>
        <v/>
      </c>
      <c r="L8" s="11">
        <f>IF(IFERROR(K8&lt;TODAY(),FALSE),"À planifier",IF(IFERROR(YEAR(TODAY())-YEAR(F8),0)&gt;10,"À surveiller","OK"))</f>
        <v/>
      </c>
      <c r="M8" s="9" t="n">
        <v>32000</v>
      </c>
      <c r="N8" s="17" t="inlineStr">
        <is>
          <t>Inspection semestrielle</t>
        </is>
      </c>
    </row>
    <row r="9">
      <c r="A9" s="15" t="inlineStr">
        <is>
          <t>EQ-008</t>
        </is>
      </c>
      <c r="B9" s="20" t="inlineStr">
        <is>
          <t>Système HVAC</t>
        </is>
      </c>
      <c r="C9" s="20" t="inlineStr">
        <is>
          <t>Plateforme Stras.</t>
        </is>
      </c>
      <c r="D9" s="20" t="inlineStr">
        <is>
          <t>Strasbourg</t>
        </is>
      </c>
      <c r="E9" s="20" t="inlineStr">
        <is>
          <t>Daikin</t>
        </is>
      </c>
      <c r="F9" s="21" t="n">
        <v>42858</v>
      </c>
      <c r="G9" s="22">
        <f>IFERROR(YEAR(TODAY())-YEAR(F9),0)</f>
        <v/>
      </c>
      <c r="H9" s="15" t="inlineStr">
        <is>
          <t>Haute</t>
        </is>
      </c>
      <c r="I9" s="21" t="n">
        <v>46092</v>
      </c>
      <c r="J9" s="15" t="n">
        <v>120</v>
      </c>
      <c r="K9" s="21">
        <f>IFERROR(I9+J9,"")</f>
        <v/>
      </c>
      <c r="L9" s="15">
        <f>IF(IFERROR(K9&lt;TODAY(),FALSE),"À planifier",IF(IFERROR(YEAR(TODAY())-YEAR(F9),0)&gt;10,"À surveiller","OK"))</f>
        <v/>
      </c>
      <c r="M9" s="13" t="n">
        <v>22000</v>
      </c>
      <c r="N9" s="20" t="inlineStr">
        <is>
          <t>Filtre à changer</t>
        </is>
      </c>
    </row>
    <row r="10">
      <c r="A10" s="11" t="inlineStr">
        <is>
          <t>EQ-009</t>
        </is>
      </c>
      <c r="B10" s="17" t="inlineStr">
        <is>
          <t>Pont roulant</t>
        </is>
      </c>
      <c r="C10" s="17" t="inlineStr">
        <is>
          <t>Dépôt Rennes</t>
        </is>
      </c>
      <c r="D10" s="17" t="inlineStr">
        <is>
          <t>Rennes</t>
        </is>
      </c>
      <c r="E10" s="17" t="inlineStr">
        <is>
          <t>Verlinde</t>
        </is>
      </c>
      <c r="F10" s="18" t="n">
        <v>42238</v>
      </c>
      <c r="G10" s="19">
        <f>IFERROR(YEAR(TODAY())-YEAR(F10),0)</f>
        <v/>
      </c>
      <c r="H10" s="11" t="inlineStr">
        <is>
          <t>Critique</t>
        </is>
      </c>
      <c r="I10" s="18" t="n">
        <v>46100</v>
      </c>
      <c r="J10" s="11" t="n">
        <v>90</v>
      </c>
      <c r="K10" s="18">
        <f>IFERROR(I10+J10,"")</f>
        <v/>
      </c>
      <c r="L10" s="11">
        <f>IF(IFERROR(K10&lt;TODAY(),FALSE),"À planifier",IF(IFERROR(YEAR(TODAY())-YEAR(F10),0)&gt;10,"À surveiller","OK"))</f>
        <v/>
      </c>
      <c r="M10" s="9" t="n">
        <v>45000</v>
      </c>
      <c r="N10" s="17" t="inlineStr">
        <is>
          <t>Contrôle levage trimestriel</t>
        </is>
      </c>
    </row>
    <row r="11">
      <c r="A11" s="15" t="inlineStr">
        <is>
          <t>EQ-010</t>
        </is>
      </c>
      <c r="B11" s="20" t="inlineStr">
        <is>
          <t>Convoyeur</t>
        </is>
      </c>
      <c r="C11" s="20" t="inlineStr">
        <is>
          <t>Site Montpellier</t>
        </is>
      </c>
      <c r="D11" s="20" t="inlineStr">
        <is>
          <t>Montpellier</t>
        </is>
      </c>
      <c r="E11" s="20" t="inlineStr">
        <is>
          <t>Interroll</t>
        </is>
      </c>
      <c r="F11" s="21" t="n">
        <v>43847</v>
      </c>
      <c r="G11" s="22">
        <f>IFERROR(YEAR(TODAY())-YEAR(F11),0)</f>
        <v/>
      </c>
      <c r="H11" s="15" t="inlineStr">
        <is>
          <t>Normale</t>
        </is>
      </c>
      <c r="I11" s="21" t="n">
        <v>46120</v>
      </c>
      <c r="J11" s="15" t="n">
        <v>180</v>
      </c>
      <c r="K11" s="21">
        <f>IFERROR(I11+J11,"")</f>
        <v/>
      </c>
      <c r="L11" s="15">
        <f>IF(IFERROR(K11&lt;TODAY(),FALSE),"À planifier",IF(IFERROR(YEAR(TODAY())-YEAR(F11),0)&gt;10,"À surveiller","OK"))</f>
        <v/>
      </c>
      <c r="M11" s="13" t="n">
        <v>15000</v>
      </c>
      <c r="N11" s="20" t="inlineStr">
        <is>
          <t>Courroie à remplacer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B1:G24"/>
  <sheetViews>
    <sheetView showGridLines="0" workbookViewId="0">
      <selection activeCell="A1" sqref="A1"/>
    </sheetView>
  </sheetViews>
  <sheetFormatPr baseColWidth="8" defaultRowHeight="15"/>
  <cols>
    <col width="4" customWidth="1" min="1" max="1"/>
    <col width="22" customWidth="1" min="2" max="2"/>
    <col width="22" customWidth="1" min="3" max="3"/>
    <col width="22" customWidth="1" min="4" max="4"/>
    <col width="22" customWidth="1" min="5" max="5"/>
    <col width="22" customWidth="1" min="6" max="6"/>
    <col width="22" customWidth="1" min="7" max="7"/>
    <col width="4" customWidth="1" min="8" max="8"/>
  </cols>
  <sheetData>
    <row r="1" ht="36" customHeight="1">
      <c r="B1" s="23" t="inlineStr">
        <is>
          <t>TABLEAU DE BORD MAINTENANCE</t>
        </is>
      </c>
      <c r="C1" s="24" t="n"/>
      <c r="D1" s="24" t="n"/>
      <c r="E1" s="24" t="n"/>
      <c r="F1" s="24" t="n"/>
      <c r="G1" s="24" t="n"/>
    </row>
    <row r="2" ht="6" customHeight="1"/>
    <row r="3" ht="28" customHeight="1">
      <c r="B3" s="25" t="inlineStr">
        <is>
          <t>Nb total interventions</t>
        </is>
      </c>
      <c r="C3" s="25" t="inlineStr">
        <is>
          <t>Taux de clôture</t>
        </is>
      </c>
      <c r="D3" s="25" t="inlineStr">
        <is>
          <t>Interventions en retard</t>
        </is>
      </c>
      <c r="E3" s="25" t="inlineStr">
        <is>
          <t>Coût total maintenance (€)</t>
        </is>
      </c>
      <c r="F3" s="25" t="inlineStr">
        <is>
          <t>Délai moyen prise en charge (j)</t>
        </is>
      </c>
      <c r="G3" s="25" t="inlineStr">
        <is>
          <t>Durée moyenne réelle (h)</t>
        </is>
      </c>
    </row>
    <row r="4" ht="32" customHeight="1">
      <c r="B4" s="26">
        <f>IFERROR(COUNTA(Interventions!A:A)-1,0)</f>
        <v/>
      </c>
      <c r="C4" s="27">
        <f>IFERROR(COUNTIF(Interventions!J:J,"Clôturée")/MAX(1,COUNTA(Interventions!A:A)-1),0)</f>
        <v/>
      </c>
      <c r="D4" s="26">
        <f>IFERROR(COUNTIF(Interventions!Q:Q,"Oui"),0)</f>
        <v/>
      </c>
      <c r="E4" s="28">
        <f>IFERROR(SUM(Interventions!O:O),0)</f>
        <v/>
      </c>
      <c r="F4" s="29">
        <f>IFERROR(AVERAGE(Interventions!P:P),0)</f>
        <v/>
      </c>
      <c r="G4" s="29">
        <f>IFERROR(AVERAGE(Interventions!L:L),0)</f>
        <v/>
      </c>
    </row>
    <row r="5" ht="6" customHeight="1"/>
    <row r="7" ht="24" customHeight="1">
      <c r="B7" s="25" t="inlineStr">
        <is>
          <t>Répartition par statut</t>
        </is>
      </c>
      <c r="C7" s="30" t="n"/>
      <c r="D7" s="30" t="n"/>
    </row>
    <row r="8">
      <c r="B8" s="1" t="inlineStr">
        <is>
          <t>Statut</t>
        </is>
      </c>
      <c r="C8" s="1" t="inlineStr">
        <is>
          <t>Nombre</t>
        </is>
      </c>
    </row>
    <row r="9">
      <c r="B9" s="31" t="inlineStr">
        <is>
          <t>Clôturée</t>
        </is>
      </c>
      <c r="C9" s="32">
        <f>IFERROR(COUNTIF(Interventions!J:J,"Clôturée"),0)</f>
        <v/>
      </c>
    </row>
    <row r="10">
      <c r="B10" s="33" t="inlineStr">
        <is>
          <t>En cours</t>
        </is>
      </c>
      <c r="C10" s="34">
        <f>IFERROR(COUNTIF(Interventions!J:J,"En cours"),0)</f>
        <v/>
      </c>
    </row>
    <row r="11">
      <c r="B11" s="31" t="inlineStr">
        <is>
          <t>En attente</t>
        </is>
      </c>
      <c r="C11" s="32">
        <f>IFERROR(COUNTIF(Interventions!J:J,"En attente"),0)</f>
        <v/>
      </c>
    </row>
    <row r="13" ht="24" customHeight="1">
      <c r="B13" s="25" t="inlineStr">
        <is>
          <t>Répartition par catégorie</t>
        </is>
      </c>
      <c r="C13" s="30" t="n"/>
      <c r="D13" s="30" t="n"/>
    </row>
    <row r="14">
      <c r="B14" s="1" t="inlineStr">
        <is>
          <t>Catégorie</t>
        </is>
      </c>
      <c r="C14" s="1" t="inlineStr">
        <is>
          <t>Nombre</t>
        </is>
      </c>
    </row>
    <row r="15">
      <c r="B15" s="31" t="inlineStr">
        <is>
          <t>Préventif</t>
        </is>
      </c>
      <c r="C15" s="32">
        <f>IFERROR(COUNTIF(Interventions!G:G,"Préventif"),0)</f>
        <v/>
      </c>
    </row>
    <row r="16">
      <c r="B16" s="33" t="inlineStr">
        <is>
          <t>Correctif</t>
        </is>
      </c>
      <c r="C16" s="34">
        <f>IFERROR(COUNTIF(Interventions!G:G,"Correctif"),0)</f>
        <v/>
      </c>
    </row>
    <row r="17">
      <c r="B17" s="31" t="inlineStr">
        <is>
          <t>Urgence</t>
        </is>
      </c>
      <c r="C17" s="32">
        <f>IFERROR(COUNTIF(Interventions!G:G,"Urgence"),0)</f>
        <v/>
      </c>
    </row>
    <row r="19" ht="24" customHeight="1">
      <c r="E19" s="25" t="inlineStr">
        <is>
          <t>Évolution mensuelle des coûts (€)</t>
        </is>
      </c>
      <c r="F19" s="30" t="n"/>
      <c r="G19" s="30" t="n"/>
    </row>
    <row r="20">
      <c r="E20" s="1" t="inlineStr">
        <is>
          <t>Mois</t>
        </is>
      </c>
      <c r="F20" s="1" t="inlineStr">
        <is>
          <t>Coût total (€)</t>
        </is>
      </c>
    </row>
    <row r="21">
      <c r="E21" s="31" t="inlineStr">
        <is>
          <t>Janvier 2026</t>
        </is>
      </c>
      <c r="F21" s="35" t="n">
        <v>325</v>
      </c>
    </row>
    <row r="22">
      <c r="E22" s="33" t="inlineStr">
        <is>
          <t>Février 2026</t>
        </is>
      </c>
      <c r="F22" s="36" t="n">
        <v>1310</v>
      </c>
    </row>
    <row r="23">
      <c r="E23" s="31" t="inlineStr">
        <is>
          <t>Mars 2026</t>
        </is>
      </c>
      <c r="F23" s="35" t="n">
        <v>745</v>
      </c>
    </row>
    <row r="24">
      <c r="E24" s="33" t="inlineStr">
        <is>
          <t>Avril 2026</t>
        </is>
      </c>
      <c r="F24" s="36" t="n">
        <v>340</v>
      </c>
    </row>
  </sheetData>
  <pageMargins left="0.75" right="0.75" top="1" bottom="1" header="0.5" footer="0.5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B1:C38"/>
  <sheetViews>
    <sheetView showGridLines="0" workbookViewId="0">
      <selection activeCell="A1" sqref="A1"/>
    </sheetView>
  </sheetViews>
  <sheetFormatPr baseColWidth="8" defaultRowHeight="15"/>
  <cols>
    <col width="4" customWidth="1" min="1" max="1"/>
    <col width="26" customWidth="1" min="2" max="2"/>
    <col width="50" customWidth="1" min="3" max="3"/>
    <col width="4" customWidth="1" min="4" max="4"/>
  </cols>
  <sheetData>
    <row r="1" ht="36" customHeight="1">
      <c r="B1" s="37" t="inlineStr">
        <is>
          <t>GUIDE D'UTILISATION — TABLEAU DE BORD MAINTENANCE</t>
        </is>
      </c>
      <c r="C1" s="24" t="n"/>
    </row>
    <row r="3" ht="20" customHeight="1">
      <c r="B3" s="38" t="inlineStr">
        <is>
          <t>OBJECTIF DU FICHIER</t>
        </is>
      </c>
      <c r="C3" s="30" t="n"/>
    </row>
    <row r="4" ht="20" customHeight="1">
      <c r="B4" s="33" t="inlineStr">
        <is>
          <t>Description</t>
        </is>
      </c>
      <c r="C4" s="39" t="inlineStr">
        <is>
          <t>Ce classeur permet le suivi des interventions de maintenance, la gestion du parc équipements et le pilotage via un tableau de bord KPI.</t>
        </is>
      </c>
    </row>
    <row r="5" ht="20" customHeight="1"/>
    <row r="6" ht="20" customHeight="1">
      <c r="B6" s="38" t="inlineStr">
        <is>
          <t>FEUILLE Interventions</t>
        </is>
      </c>
      <c r="C6" s="30" t="n"/>
    </row>
    <row r="7" ht="20" customHeight="1">
      <c r="B7" s="31" t="inlineStr">
        <is>
          <t>Saisie</t>
        </is>
      </c>
      <c r="C7" s="40" t="inlineStr">
        <is>
          <t>Renseigner chaque intervention : identifiant, dates, site, équipement, catégorie, priorité, technicien, statut, durées et coûts.</t>
        </is>
      </c>
    </row>
    <row r="8" ht="20" customHeight="1">
      <c r="B8" s="33" t="inlineStr">
        <is>
          <t>Coût total (€)</t>
        </is>
      </c>
      <c r="C8" s="39" t="inlineStr">
        <is>
          <t>Calculé automatiquement : Coût M.O. + Coût pièces.</t>
        </is>
      </c>
    </row>
    <row r="9" ht="20" customHeight="1">
      <c r="B9" s="31" t="inlineStr">
        <is>
          <t>Délai (j)</t>
        </is>
      </c>
      <c r="C9" s="40" t="inlineStr">
        <is>
          <t>Calculé automatiquement : Date intervention - Date demande (en jours).</t>
        </is>
      </c>
    </row>
    <row r="10" ht="20" customHeight="1">
      <c r="B10" s="33" t="inlineStr">
        <is>
          <t>Retard ?</t>
        </is>
      </c>
      <c r="C10" s="39" t="inlineStr">
        <is>
          <t>Calculé automatiquement : "Oui" si délai &gt; 2 jours et statut Clôturée, "Non" sinon, "En cours" si non clôturée.</t>
        </is>
      </c>
    </row>
    <row r="11" ht="20" customHeight="1"/>
    <row r="12" ht="20" customHeight="1">
      <c r="B12" s="38" t="inlineStr">
        <is>
          <t>FEUILLE Parc_Equipements</t>
        </is>
      </c>
      <c r="C12" s="30" t="n"/>
    </row>
    <row r="13" ht="20" customHeight="1">
      <c r="B13" s="31" t="inlineStr">
        <is>
          <t>Âge (années)</t>
        </is>
      </c>
      <c r="C13" s="40" t="inlineStr">
        <is>
          <t>Calculé automatiquement depuis la date de mise en service.</t>
        </is>
      </c>
    </row>
    <row r="14" ht="20" customHeight="1">
      <c r="B14" s="33" t="inlineStr">
        <is>
          <t>Prochaine maintenance</t>
        </is>
      </c>
      <c r="C14" s="39" t="inlineStr">
        <is>
          <t>Calculée automatiquement : Date dernière maintenance + Fréquence (jours).</t>
        </is>
      </c>
    </row>
    <row r="15" ht="20" customHeight="1">
      <c r="B15" s="31" t="inlineStr">
        <is>
          <t>État</t>
        </is>
      </c>
      <c r="C15" s="40" t="inlineStr">
        <is>
          <t>"À planifier" si la prochaine maintenance est dépassée, "À surveiller" si âge &gt; 10 ans, "OK" sinon.</t>
        </is>
      </c>
    </row>
    <row r="16" ht="20" customHeight="1"/>
    <row r="17" ht="20" customHeight="1">
      <c r="B17" s="38" t="inlineStr">
        <is>
          <t>FEUILLE Synthese_Dashboard</t>
        </is>
      </c>
      <c r="C17" s="30" t="n"/>
    </row>
    <row r="18" ht="20" customHeight="1">
      <c r="B18" s="33" t="inlineStr">
        <is>
          <t>KPI</t>
        </is>
      </c>
      <c r="C18" s="39" t="inlineStr">
        <is>
          <t>Les indicateurs clés sont calculés automatiquement depuis la feuille Interventions.</t>
        </is>
      </c>
    </row>
    <row r="19" ht="20" customHeight="1">
      <c r="B19" s="31" t="inlineStr">
        <is>
          <t>Graphiques</t>
        </is>
      </c>
      <c r="C19" s="40" t="inlineStr">
        <is>
          <t>Histogramme par catégorie, camembert des statuts et courbe d'évolution mensuelle des coûts.</t>
        </is>
      </c>
    </row>
    <row r="20" ht="20" customHeight="1"/>
    <row r="21" ht="20" customHeight="1">
      <c r="B21" s="38" t="inlineStr">
        <is>
          <t>CODES COULEUR</t>
        </is>
      </c>
      <c r="C21" s="30" t="n"/>
    </row>
    <row r="22" ht="20" customHeight="1">
      <c r="B22" s="33" t="inlineStr">
        <is>
          <t>En-têtes</t>
        </is>
      </c>
      <c r="C22" s="39" t="inlineStr">
        <is>
          <t>Fond bleu foncé #1E293B — titres des colonnes</t>
        </is>
      </c>
    </row>
    <row r="23" ht="20" customHeight="1">
      <c r="B23" s="31" t="inlineStr">
        <is>
          <t>Blocs KPI</t>
        </is>
      </c>
      <c r="C23" s="40" t="inlineStr">
        <is>
          <t>Fond rouge #C8102E — indicateurs et sous-titres</t>
        </is>
      </c>
    </row>
    <row r="24" ht="20" customHeight="1">
      <c r="B24" s="33" t="inlineStr">
        <is>
          <t>Lignes alternées</t>
        </is>
      </c>
      <c r="C24" s="39" t="inlineStr">
        <is>
          <t>Fond #F8FAFC / blanc — lisibilité du tableau</t>
        </is>
      </c>
    </row>
    <row r="25" ht="20" customHeight="1">
      <c r="B25" s="31" t="inlineStr">
        <is>
          <t>Cellules de saisie</t>
        </is>
      </c>
      <c r="C25" s="40" t="inlineStr">
        <is>
          <t>Fond jaune pâle #FFFBEB — données à renseigner manuellement</t>
        </is>
      </c>
    </row>
    <row r="26" ht="20" customHeight="1">
      <c r="B26" s="33" t="inlineStr">
        <is>
          <t>Valeurs OK / Clôturée</t>
        </is>
      </c>
      <c r="C26" s="39" t="inlineStr">
        <is>
          <t>Texte vert #16A34A</t>
        </is>
      </c>
    </row>
    <row r="27" ht="20" customHeight="1">
      <c r="B27" s="31" t="inlineStr">
        <is>
          <t>Alertes / Retards</t>
        </is>
      </c>
      <c r="C27" s="40" t="inlineStr">
        <is>
          <t>Texte rouge #DC2626</t>
        </is>
      </c>
    </row>
    <row r="28" ht="20" customHeight="1"/>
    <row r="29" ht="20" customHeight="1">
      <c r="B29" s="38" t="inlineStr">
        <is>
          <t>STATUTS INTERVENTIONS</t>
        </is>
      </c>
      <c r="C29" s="30" t="n"/>
    </row>
    <row r="30" ht="20" customHeight="1">
      <c r="B30" s="33" t="inlineStr">
        <is>
          <t>Clôturée</t>
        </is>
      </c>
      <c r="C30" s="39" t="inlineStr">
        <is>
          <t>Intervention terminée et validée.</t>
        </is>
      </c>
    </row>
    <row r="31" ht="20" customHeight="1">
      <c r="B31" s="31" t="inlineStr">
        <is>
          <t>En cours</t>
        </is>
      </c>
      <c r="C31" s="40" t="inlineStr">
        <is>
          <t>Intervention démarrée, en attente de finalisation.</t>
        </is>
      </c>
    </row>
    <row r="32" ht="20" customHeight="1">
      <c r="B32" s="33" t="inlineStr">
        <is>
          <t>En attente</t>
        </is>
      </c>
      <c r="C32" s="39" t="inlineStr">
        <is>
          <t>Intervention planifiée, pas encore démarrée.</t>
        </is>
      </c>
    </row>
    <row r="33" ht="20" customHeight="1"/>
    <row r="34" ht="20" customHeight="1">
      <c r="B34" s="38" t="inlineStr">
        <is>
          <t>UNITÉS</t>
        </is>
      </c>
      <c r="C34" s="30" t="n"/>
    </row>
    <row r="35" ht="20" customHeight="1">
      <c r="B35" s="31" t="inlineStr">
        <is>
          <t>Durées</t>
        </is>
      </c>
      <c r="C35" s="40" t="inlineStr">
        <is>
          <t>Exprimées en heures (h)</t>
        </is>
      </c>
    </row>
    <row r="36" ht="20" customHeight="1">
      <c r="B36" s="33" t="inlineStr">
        <is>
          <t>Délais</t>
        </is>
      </c>
      <c r="C36" s="39" t="inlineStr">
        <is>
          <t>Exprimés en jours (j)</t>
        </is>
      </c>
    </row>
    <row r="37" ht="20" customHeight="1">
      <c r="B37" s="31" t="inlineStr">
        <is>
          <t>Coûts</t>
        </is>
      </c>
      <c r="C37" s="40" t="inlineStr">
        <is>
          <t>Exprimés en euros (€), format français : 1 234,56 €</t>
        </is>
      </c>
    </row>
    <row r="38" ht="20" customHeight="1">
      <c r="B38" s="33" t="inlineStr">
        <is>
          <t>Dates</t>
        </is>
      </c>
      <c r="C38" s="39" t="inlineStr">
        <is>
          <t>Format JJ/MM/AAAA (norme française)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2026-07-01T06:51:50Z</dcterms:created>
  <dcterms:modified xmlns:dcterms="http://purl.org/dc/terms/" xmlns:xsi="http://www.w3.org/2001/XMLSchema-instance" xsi:type="dcterms:W3CDTF">2026-07-01T06:51:50Z</dcterms:modified>
</cp:coreProperties>
</file>