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spection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0&quot;%&quot;"/>
    <numFmt numFmtId="166" formatCode="# ##0.00 €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DC2626"/>
      <sz val="10"/>
    </font>
    <font>
      <name val="Calibri"/>
      <b val="1"/>
      <color rgb="00FFFFFF"/>
      <sz val="16"/>
    </font>
    <font>
      <name val="Calibri"/>
      <b val="1"/>
      <color rgb="000F766E"/>
      <sz val="11"/>
    </font>
    <font>
      <name val="Calibri"/>
      <b val="1"/>
      <color rgb="00FFFFFF"/>
      <sz val="14"/>
    </font>
    <font>
      <name val="Calibri"/>
      <i val="1"/>
      <color rgb="00475569"/>
      <sz val="10"/>
    </font>
    <font>
      <name val="Calibri"/>
      <b val="1"/>
      <color rgb="00FFFFFF"/>
      <sz val="10"/>
    </font>
    <font>
      <name val="Calibri"/>
      <color rgb="00334155"/>
      <sz val="10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334155"/>
      </patternFill>
    </fill>
    <fill>
      <patternFill patternType="solid">
        <fgColor rgb="00F1F5F9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2" fontId="2" fillId="3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2" fontId="2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0" fontId="4" fillId="0" borderId="0" pivotButton="0" quotePrefix="0" xfId="0"/>
    <xf numFmtId="0" fontId="3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7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center" vertical="center"/>
    </xf>
    <xf numFmtId="10" fontId="6" fillId="9" borderId="1" applyAlignment="1" pivotButton="0" quotePrefix="0" xfId="0">
      <alignment horizontal="center" vertical="center"/>
    </xf>
    <xf numFmtId="166" fontId="6" fillId="9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2" borderId="0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Opportunités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'Synthèse'!$A$15:$A$21</f>
            </numRef>
          </cat>
          <val>
            <numRef>
              <f>'Synthèse'!$B$15:$B$21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Leads par source</a:t>
            </a:r>
          </a:p>
        </rich>
      </tx>
    </title>
    <plotArea>
      <pieChart>
        <varyColors val="1"/>
        <ser>
          <idx val="0"/>
          <order val="0"/>
          <tx>
            <strRef>
              <f>'Synthèse'!F14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'Synthèse'!$E$15:$E$20</f>
            </numRef>
          </cat>
          <val>
            <numRef>
              <f>'Synthèse'!$F$15:$F$20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8" customWidth="1" min="4" max="4"/>
    <col width="16" customWidth="1" min="5" max="5"/>
    <col width="14" customWidth="1" min="6" max="6"/>
    <col width="16" customWidth="1" min="7" max="7"/>
    <col width="14" customWidth="1" min="8" max="8"/>
    <col width="20" customWidth="1" min="9" max="9"/>
    <col width="14" customWidth="1" min="10" max="10"/>
    <col width="20" customWidth="1" min="11" max="11"/>
    <col width="18" customWidth="1" min="12" max="12"/>
    <col width="18" customWidth="1" min="13" max="13"/>
    <col width="28" customWidth="1" min="14" max="14"/>
    <col width="20" customWidth="1" min="15" max="15"/>
    <col width="14" customWidth="1" min="16" max="16"/>
  </cols>
  <sheetData>
    <row r="1" ht="30" customHeight="1">
      <c r="A1" s="1" t="inlineStr">
        <is>
          <t>Date création</t>
        </is>
      </c>
      <c r="B1" s="1" t="inlineStr">
        <is>
          <t>Commercial</t>
        </is>
      </c>
      <c r="C1" s="1" t="inlineStr">
        <is>
          <t>Société</t>
        </is>
      </c>
      <c r="D1" s="1" t="inlineStr">
        <is>
          <t>Contact</t>
        </is>
      </c>
      <c r="E1" s="1" t="inlineStr">
        <is>
          <t>Fonction</t>
        </is>
      </c>
      <c r="F1" s="1" t="inlineStr">
        <is>
          <t>Ville</t>
        </is>
      </c>
      <c r="G1" s="1" t="inlineStr">
        <is>
          <t>Source du lead</t>
        </is>
      </c>
      <c r="H1" s="1" t="inlineStr">
        <is>
          <t>Secteur</t>
        </is>
      </c>
      <c r="I1" s="1" t="inlineStr">
        <is>
          <t>Statut</t>
        </is>
      </c>
      <c r="J1" s="1" t="inlineStr">
        <is>
          <t>Probabilité (%)</t>
        </is>
      </c>
      <c r="K1" s="1" t="inlineStr">
        <is>
          <t>Montant potentiel (€)</t>
        </is>
      </c>
      <c r="L1" s="1" t="inlineStr">
        <is>
          <t>Date prochain suivi</t>
        </is>
      </c>
      <c r="M1" s="1" t="inlineStr">
        <is>
          <t>Relance effectuée ?</t>
        </is>
      </c>
      <c r="N1" s="1" t="inlineStr">
        <is>
          <t>Commentaires</t>
        </is>
      </c>
      <c r="O1" s="1" t="inlineStr">
        <is>
          <t>Montant pondéré (€)</t>
        </is>
      </c>
      <c r="P1" s="1" t="inlineStr">
        <is>
          <t>Score priorité</t>
        </is>
      </c>
    </row>
    <row r="2">
      <c r="A2" s="2" t="inlineStr">
        <is>
          <t>15/01/2026</t>
        </is>
      </c>
      <c r="B2" s="3" t="inlineStr">
        <is>
          <t>Marie Dubois</t>
        </is>
      </c>
      <c r="C2" s="3" t="inlineStr">
        <is>
          <t>A2A Conseil</t>
        </is>
      </c>
      <c r="D2" s="3" t="inlineStr">
        <is>
          <t>Paul Lemaire</t>
        </is>
      </c>
      <c r="E2" s="3" t="inlineStr">
        <is>
          <t>Directeur</t>
        </is>
      </c>
      <c r="F2" s="3" t="inlineStr">
        <is>
          <t>Paris</t>
        </is>
      </c>
      <c r="G2" s="3" t="inlineStr">
        <is>
          <t>LinkedIn</t>
        </is>
      </c>
      <c r="H2" s="3" t="inlineStr">
        <is>
          <t>Conseil</t>
        </is>
      </c>
      <c r="I2" s="3" t="inlineStr">
        <is>
          <t>Nouveau</t>
        </is>
      </c>
      <c r="J2" s="4" t="n">
        <v>20</v>
      </c>
      <c r="K2" s="5" t="n">
        <v>12000</v>
      </c>
      <c r="L2" s="2" t="inlineStr">
        <is>
          <t>20/07/2026</t>
        </is>
      </c>
      <c r="M2" s="6" t="inlineStr">
        <is>
          <t>Non</t>
        </is>
      </c>
      <c r="N2" s="7" t="inlineStr">
        <is>
          <t>Premier contact à établir</t>
        </is>
      </c>
      <c r="O2" s="5">
        <f>IFERROR(J2*K2/100,0)</f>
        <v/>
      </c>
      <c r="P2" s="8">
        <f>IF(AND(M2="Non",L2&lt;TODAY()),100,0)+J2/10+IFERROR(K2/10000,0)</f>
        <v/>
      </c>
    </row>
    <row r="3">
      <c r="A3" s="9" t="inlineStr">
        <is>
          <t>22/01/2026</t>
        </is>
      </c>
      <c r="B3" s="10" t="inlineStr">
        <is>
          <t>Julien Martin</t>
        </is>
      </c>
      <c r="C3" s="10" t="inlineStr">
        <is>
          <t>BatiNova</t>
        </is>
      </c>
      <c r="D3" s="10" t="inlineStr">
        <is>
          <t>Claire Vidal</t>
        </is>
      </c>
      <c r="E3" s="10" t="inlineStr">
        <is>
          <t>Chef de projet</t>
        </is>
      </c>
      <c r="F3" s="10" t="inlineStr">
        <is>
          <t>Lyon</t>
        </is>
      </c>
      <c r="G3" s="10" t="inlineStr">
        <is>
          <t>Salon</t>
        </is>
      </c>
      <c r="H3" s="10" t="inlineStr">
        <is>
          <t>BTP</t>
        </is>
      </c>
      <c r="I3" s="10" t="inlineStr">
        <is>
          <t>Contacté</t>
        </is>
      </c>
      <c r="J3" s="11" t="n">
        <v>35</v>
      </c>
      <c r="K3" s="12" t="n">
        <v>28500</v>
      </c>
      <c r="L3" s="9" t="inlineStr">
        <is>
          <t>05/07/2026</t>
        </is>
      </c>
      <c r="M3" s="6" t="inlineStr">
        <is>
          <t>Non</t>
        </is>
      </c>
      <c r="N3" s="13" t="inlineStr">
        <is>
          <t>Rappel après salon du BTP</t>
        </is>
      </c>
      <c r="O3" s="12">
        <f>IFERROR(J3*K3/100,0)</f>
        <v/>
      </c>
      <c r="P3" s="14">
        <f>IF(AND(M3="Non",L3&lt;TODAY()),100,0)+J3/10+IFERROR(K3/10000,0)</f>
        <v/>
      </c>
    </row>
    <row r="4">
      <c r="A4" s="2" t="inlineStr">
        <is>
          <t>03/02/2026</t>
        </is>
      </c>
      <c r="B4" s="3" t="inlineStr">
        <is>
          <t>Sophie Bernard</t>
        </is>
      </c>
      <c r="C4" s="3" t="inlineStr">
        <is>
          <t>Medisud</t>
        </is>
      </c>
      <c r="D4" s="3" t="inlineStr">
        <is>
          <t>Eric Bonneau</t>
        </is>
      </c>
      <c r="E4" s="3" t="inlineStr">
        <is>
          <t>DG</t>
        </is>
      </c>
      <c r="F4" s="3" t="inlineStr">
        <is>
          <t>Marseille</t>
        </is>
      </c>
      <c r="G4" s="3" t="inlineStr">
        <is>
          <t>Recommandation</t>
        </is>
      </c>
      <c r="H4" s="3" t="inlineStr">
        <is>
          <t>Santé</t>
        </is>
      </c>
      <c r="I4" s="3" t="inlineStr">
        <is>
          <t>Rendez-vous fixé</t>
        </is>
      </c>
      <c r="J4" s="4" t="n">
        <v>55</v>
      </c>
      <c r="K4" s="5" t="n">
        <v>45000</v>
      </c>
      <c r="L4" s="2" t="inlineStr">
        <is>
          <t>08/07/2026</t>
        </is>
      </c>
      <c r="M4" s="6" t="inlineStr">
        <is>
          <t>Oui</t>
        </is>
      </c>
      <c r="N4" s="7" t="inlineStr">
        <is>
          <t>RDV confirmé par email</t>
        </is>
      </c>
      <c r="O4" s="5">
        <f>IFERROR(J4*K4/100,0)</f>
        <v/>
      </c>
      <c r="P4" s="8">
        <f>IF(AND(M4="Non",L4&lt;TODAY()),100,0)+J4/10+IFERROR(K4/10000,0)</f>
        <v/>
      </c>
    </row>
    <row r="5">
      <c r="A5" s="9" t="inlineStr">
        <is>
          <t>10/02/2026</t>
        </is>
      </c>
      <c r="B5" s="10" t="inlineStr">
        <is>
          <t>Thomas Leroy</t>
        </is>
      </c>
      <c r="C5" s="10" t="inlineStr">
        <is>
          <t>HexaCloud</t>
        </is>
      </c>
      <c r="D5" s="10" t="inlineStr">
        <is>
          <t>Inès Carpentier</t>
        </is>
      </c>
      <c r="E5" s="10" t="inlineStr">
        <is>
          <t>DSI</t>
        </is>
      </c>
      <c r="F5" s="10" t="inlineStr">
        <is>
          <t>Toulouse</t>
        </is>
      </c>
      <c r="G5" s="10" t="inlineStr">
        <is>
          <t>Site web</t>
        </is>
      </c>
      <c r="H5" s="10" t="inlineStr">
        <is>
          <t>IT</t>
        </is>
      </c>
      <c r="I5" s="10" t="inlineStr">
        <is>
          <t>Proposition envoyée</t>
        </is>
      </c>
      <c r="J5" s="11" t="n">
        <v>65</v>
      </c>
      <c r="K5" s="12" t="n">
        <v>18000</v>
      </c>
      <c r="L5" s="9" t="inlineStr">
        <is>
          <t>12/07/2026</t>
        </is>
      </c>
      <c r="M5" s="6" t="inlineStr">
        <is>
          <t>Non</t>
        </is>
      </c>
      <c r="N5" s="13" t="inlineStr">
        <is>
          <t>Attente retour sur devis</t>
        </is>
      </c>
      <c r="O5" s="12">
        <f>IFERROR(J5*K5/100,0)</f>
        <v/>
      </c>
      <c r="P5" s="14">
        <f>IF(AND(M5="Non",L5&lt;TODAY()),100,0)+J5/10+IFERROR(K5/10000,0)</f>
        <v/>
      </c>
    </row>
    <row r="6">
      <c r="A6" s="2" t="inlineStr">
        <is>
          <t>18/02/2026</t>
        </is>
      </c>
      <c r="B6" s="3" t="inlineStr">
        <is>
          <t>Camille Petit</t>
        </is>
      </c>
      <c r="C6" s="3" t="inlineStr">
        <is>
          <t>Novalis RH</t>
        </is>
      </c>
      <c r="D6" s="3" t="inlineStr">
        <is>
          <t>Bertrand Huet</t>
        </is>
      </c>
      <c r="E6" s="3" t="inlineStr">
        <is>
          <t>DRH</t>
        </is>
      </c>
      <c r="F6" s="3" t="inlineStr">
        <is>
          <t>Bordeaux</t>
        </is>
      </c>
      <c r="G6" s="3" t="inlineStr">
        <is>
          <t>Cold email</t>
        </is>
      </c>
      <c r="H6" s="3" t="inlineStr">
        <is>
          <t>Services</t>
        </is>
      </c>
      <c r="I6" s="3" t="inlineStr">
        <is>
          <t>Négociation</t>
        </is>
      </c>
      <c r="J6" s="4" t="n">
        <v>75</v>
      </c>
      <c r="K6" s="5" t="n">
        <v>36000</v>
      </c>
      <c r="L6" s="2" t="inlineStr">
        <is>
          <t>10/07/2026</t>
        </is>
      </c>
      <c r="M6" s="6" t="inlineStr">
        <is>
          <t>Oui</t>
        </is>
      </c>
      <c r="N6" s="7" t="inlineStr">
        <is>
          <t>Réduction tarifaire demandée</t>
        </is>
      </c>
      <c r="O6" s="5">
        <f>IFERROR(J6*K6/100,0)</f>
        <v/>
      </c>
      <c r="P6" s="8">
        <f>IF(AND(M6="Non",L6&lt;TODAY()),100,0)+J6/10+IFERROR(K6/10000,0)</f>
        <v/>
      </c>
    </row>
    <row r="7">
      <c r="A7" s="9" t="inlineStr">
        <is>
          <t>25/02/2026</t>
        </is>
      </c>
      <c r="B7" s="10" t="inlineStr">
        <is>
          <t>Nicolas Moreau</t>
        </is>
      </c>
      <c r="C7" s="10" t="inlineStr">
        <is>
          <t>AgroNord</t>
        </is>
      </c>
      <c r="D7" s="10" t="inlineStr">
        <is>
          <t>Valérie Simons</t>
        </is>
      </c>
      <c r="E7" s="10" t="inlineStr">
        <is>
          <t>Responsable achat</t>
        </is>
      </c>
      <c r="F7" s="10" t="inlineStr">
        <is>
          <t>Lille</t>
        </is>
      </c>
      <c r="G7" s="10" t="inlineStr">
        <is>
          <t>Appel sortant</t>
        </is>
      </c>
      <c r="H7" s="10" t="inlineStr">
        <is>
          <t>BTP</t>
        </is>
      </c>
      <c r="I7" s="10" t="inlineStr">
        <is>
          <t>Perdu</t>
        </is>
      </c>
      <c r="J7" s="11" t="n">
        <v>0</v>
      </c>
      <c r="K7" s="12" t="n">
        <v>22000</v>
      </c>
      <c r="L7" s="9" t="inlineStr">
        <is>
          <t>01/07/2026</t>
        </is>
      </c>
      <c r="M7" s="6" t="inlineStr">
        <is>
          <t>Oui</t>
        </is>
      </c>
      <c r="N7" s="13" t="inlineStr">
        <is>
          <t>Budget insuffisant cette année</t>
        </is>
      </c>
      <c r="O7" s="12">
        <f>IFERROR(J7*K7/100,0)</f>
        <v/>
      </c>
      <c r="P7" s="14">
        <f>IF(AND(M7="Non",L7&lt;TODAY()),100,0)+J7/10+IFERROR(K7/10000,0)</f>
        <v/>
      </c>
    </row>
    <row r="8">
      <c r="A8" s="2" t="inlineStr">
        <is>
          <t>05/03/2026</t>
        </is>
      </c>
      <c r="B8" s="3" t="inlineStr">
        <is>
          <t>Léa Fournier</t>
        </is>
      </c>
      <c r="C8" s="3" t="inlineStr">
        <is>
          <t>CleanPro</t>
        </is>
      </c>
      <c r="D8" s="3" t="inlineStr">
        <is>
          <t>Marc Tissot</t>
        </is>
      </c>
      <c r="E8" s="3" t="inlineStr">
        <is>
          <t>PDG</t>
        </is>
      </c>
      <c r="F8" s="3" t="inlineStr">
        <is>
          <t>Nantes</t>
        </is>
      </c>
      <c r="G8" s="3" t="inlineStr">
        <is>
          <t>LinkedIn</t>
        </is>
      </c>
      <c r="H8" s="3" t="inlineStr">
        <is>
          <t>Services</t>
        </is>
      </c>
      <c r="I8" s="3" t="inlineStr">
        <is>
          <t>Gagné</t>
        </is>
      </c>
      <c r="J8" s="4" t="n">
        <v>100</v>
      </c>
      <c r="K8" s="5" t="n">
        <v>15500</v>
      </c>
      <c r="L8" s="2" t="inlineStr">
        <is>
          <t>15/07/2026</t>
        </is>
      </c>
      <c r="M8" s="6" t="inlineStr">
        <is>
          <t>Oui</t>
        </is>
      </c>
      <c r="N8" s="7" t="inlineStr">
        <is>
          <t>Contrat signé le 28/03/2026</t>
        </is>
      </c>
      <c r="O8" s="5">
        <f>IFERROR(J8*K8/100,0)</f>
        <v/>
      </c>
      <c r="P8" s="8">
        <f>IF(AND(M8="Non",L8&lt;TODAY()),100,0)+J8/10+IFERROR(K8/10000,0)</f>
        <v/>
      </c>
    </row>
    <row r="9">
      <c r="A9" s="9" t="inlineStr">
        <is>
          <t>12/03/2026</t>
        </is>
      </c>
      <c r="B9" s="10" t="inlineStr">
        <is>
          <t>Antoine Girard</t>
        </is>
      </c>
      <c r="C9" s="10" t="inlineStr">
        <is>
          <t>UrbanTech</t>
        </is>
      </c>
      <c r="D9" s="10" t="inlineStr">
        <is>
          <t>Nadia Brun</t>
        </is>
      </c>
      <c r="E9" s="10" t="inlineStr">
        <is>
          <t>Responsable comm.</t>
        </is>
      </c>
      <c r="F9" s="10" t="inlineStr">
        <is>
          <t>Strasbourg</t>
        </is>
      </c>
      <c r="G9" s="10" t="inlineStr">
        <is>
          <t>Site web</t>
        </is>
      </c>
      <c r="H9" s="10" t="inlineStr">
        <is>
          <t>IT</t>
        </is>
      </c>
      <c r="I9" s="10" t="inlineStr">
        <is>
          <t>Contacté</t>
        </is>
      </c>
      <c r="J9" s="11" t="n">
        <v>30</v>
      </c>
      <c r="K9" s="12" t="n">
        <v>52000</v>
      </c>
      <c r="L9" s="9" t="inlineStr">
        <is>
          <t>18/07/2026</t>
        </is>
      </c>
      <c r="M9" s="6" t="inlineStr">
        <is>
          <t>Non</t>
        </is>
      </c>
      <c r="N9" s="13" t="inlineStr">
        <is>
          <t>Intéressé par démo produit</t>
        </is>
      </c>
      <c r="O9" s="12">
        <f>IFERROR(J9*K9/100,0)</f>
        <v/>
      </c>
      <c r="P9" s="14">
        <f>IF(AND(M9="Non",L9&lt;TODAY()),100,0)+J9/10+IFERROR(K9/10000,0)</f>
        <v/>
      </c>
    </row>
    <row r="10">
      <c r="A10" s="2" t="inlineStr">
        <is>
          <t>20/03/2026</t>
        </is>
      </c>
      <c r="B10" s="3" t="inlineStr">
        <is>
          <t>Chloé Renaud</t>
        </is>
      </c>
      <c r="C10" s="3" t="inlineStr">
        <is>
          <t>SantéPlus</t>
        </is>
      </c>
      <c r="D10" s="3" t="inlineStr">
        <is>
          <t>François Gillet</t>
        </is>
      </c>
      <c r="E10" s="3" t="inlineStr">
        <is>
          <t>Directeur médical</t>
        </is>
      </c>
      <c r="F10" s="3" t="inlineStr">
        <is>
          <t>Rennes</t>
        </is>
      </c>
      <c r="G10" s="3" t="inlineStr">
        <is>
          <t>Recommandation</t>
        </is>
      </c>
      <c r="H10" s="3" t="inlineStr">
        <is>
          <t>Santé</t>
        </is>
      </c>
      <c r="I10" s="3" t="inlineStr">
        <is>
          <t>Nouveau</t>
        </is>
      </c>
      <c r="J10" s="4" t="n">
        <v>15</v>
      </c>
      <c r="K10" s="5" t="n">
        <v>9800</v>
      </c>
      <c r="L10" s="2" t="inlineStr">
        <is>
          <t>22/07/2026</t>
        </is>
      </c>
      <c r="M10" s="6" t="inlineStr">
        <is>
          <t>Non</t>
        </is>
      </c>
      <c r="N10" s="7" t="inlineStr">
        <is>
          <t>Mis en relation par Medisud</t>
        </is>
      </c>
      <c r="O10" s="5">
        <f>IFERROR(J10*K10/100,0)</f>
        <v/>
      </c>
      <c r="P10" s="8">
        <f>IF(AND(M10="Non",L10&lt;TODAY()),100,0)+J10/10+IFERROR(K10/10000,0)</f>
        <v/>
      </c>
    </row>
    <row r="11">
      <c r="A11" s="9" t="inlineStr">
        <is>
          <t>28/03/2026</t>
        </is>
      </c>
      <c r="B11" s="10" t="inlineStr">
        <is>
          <t>Maxime Laurent</t>
        </is>
      </c>
      <c r="C11" s="10" t="inlineStr">
        <is>
          <t>Sigma Industrie</t>
        </is>
      </c>
      <c r="D11" s="10" t="inlineStr">
        <is>
          <t>Sylvie Dupré</t>
        </is>
      </c>
      <c r="E11" s="10" t="inlineStr">
        <is>
          <t>Directrice achats</t>
        </is>
      </c>
      <c r="F11" s="10" t="inlineStr">
        <is>
          <t>Montpellier</t>
        </is>
      </c>
      <c r="G11" s="10" t="inlineStr">
        <is>
          <t>Salon</t>
        </is>
      </c>
      <c r="H11" s="10" t="inlineStr">
        <is>
          <t>Industrie</t>
        </is>
      </c>
      <c r="I11" s="10" t="inlineStr">
        <is>
          <t>Proposition envoyée</t>
        </is>
      </c>
      <c r="J11" s="11" t="n">
        <v>70</v>
      </c>
      <c r="K11" s="12" t="n">
        <v>61000</v>
      </c>
      <c r="L11" s="9" t="inlineStr">
        <is>
          <t>14/07/2026</t>
        </is>
      </c>
      <c r="M11" s="6" t="inlineStr">
        <is>
          <t>Oui</t>
        </is>
      </c>
      <c r="N11" s="13" t="inlineStr">
        <is>
          <t>Proposition détaillée envoyée</t>
        </is>
      </c>
      <c r="O11" s="12">
        <f>IFERROR(J11*K11/100,0)</f>
        <v/>
      </c>
      <c r="P11" s="14">
        <f>IF(AND(M11="Non",L11&lt;TODAY()),100,0)+J11/10+IFERROR(K11/10000,0)</f>
        <v/>
      </c>
    </row>
    <row r="13" ht="20" customHeight="1">
      <c r="A13" s="15" t="inlineStr">
        <is>
          <t>TOTAUX</t>
        </is>
      </c>
      <c r="B13" s="15" t="n"/>
      <c r="C13" s="15" t="n"/>
      <c r="D13" s="15" t="n"/>
      <c r="E13" s="15" t="n"/>
      <c r="F13" s="15" t="n"/>
      <c r="G13" s="15" t="n"/>
      <c r="H13" s="15" t="n"/>
      <c r="I13" s="15" t="n"/>
      <c r="J13" s="15" t="n"/>
      <c r="K13" s="16">
        <f>SUM(K2:K11)</f>
        <v/>
      </c>
      <c r="L13" s="15" t="n"/>
      <c r="M13" s="15" t="n"/>
      <c r="N13" s="15" t="n"/>
      <c r="O13" s="16">
        <f>SUM(O2:O11)</f>
        <v/>
      </c>
      <c r="P13" s="15" t="n"/>
    </row>
    <row r="15">
      <c r="A15" s="17" t="inlineStr">
        <is>
          <t>Alerte relances :</t>
        </is>
      </c>
      <c r="B15" s="18">
        <f>IF(COUNTIF(I2:I11,"À relancer")&gt;0,"⚠ Relances à traiter","✓ Aucune relance urgente")</f>
        <v/>
      </c>
    </row>
  </sheetData>
  <conditionalFormatting sqref="I2:I11">
    <cfRule type="expression" priority="1" dxfId="0" stopIfTrue="0">
      <formula>$I2="Gagné"</formula>
    </cfRule>
    <cfRule type="expression" priority="2" dxfId="1" stopIfTrue="0">
      <formula>$I2="Perdu"</formula>
    </cfRule>
    <cfRule type="expression" priority="3" dxfId="2" stopIfTrue="0">
      <formula>$I2="Négociation"</formula>
    </cfRule>
  </conditionalFormatting>
  <conditionalFormatting sqref="L2:L11">
    <cfRule type="expression" priority="4" dxfId="1" stopIfTrue="0">
      <formula>AND($L2&lt;TODAY(),$I2&lt;&gt;"Gagné",$I2&lt;&gt;"Perdu")</formula>
    </cfRule>
  </conditionalFormatting>
  <dataValidations count="4">
    <dataValidation sqref="I2:I200" showErrorMessage="1" showDropDown="0" showInputMessage="1" allowBlank="0" type="list">
      <formula1>"Nouveau,Contacté,Rendez-vous fixé,Proposition envoyée,Négociation,Gagné,Perdu"</formula1>
    </dataValidation>
    <dataValidation sqref="G2:G200" showErrorMessage="1" showDropDown="0" showInputMessage="1" allowBlank="0" type="list">
      <formula1>"LinkedIn,Salon,Recommandation,Site web,Cold email,Appel sortant"</formula1>
    </dataValidation>
    <dataValidation sqref="H2:H200" showErrorMessage="1" showDropDown="0" showInputMessage="1" allowBlank="0" type="list">
      <formula1>"BTP,Services,Industrie,Retail,Santé,IT,Conseil"</formula1>
    </dataValidation>
    <dataValidation sqref="M2:M200" showErrorMessage="1" showDropDown="0" showInputMessage="1" allowBlank="0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8" customWidth="1" min="3" max="3"/>
    <col width="22" customWidth="1" min="5" max="5"/>
    <col width="22" customWidth="1" min="6" max="6"/>
    <col width="22" customWidth="1" min="7" max="7"/>
  </cols>
  <sheetData>
    <row r="1" ht="36" customHeight="1">
      <c r="A1" s="19" t="inlineStr">
        <is>
          <t>📊 Tableau de Bord Commercial — Prospection 2026</t>
        </is>
      </c>
      <c r="B1" s="20" t="n"/>
      <c r="C1" s="20" t="n"/>
      <c r="D1" s="20" t="n"/>
      <c r="E1" s="20" t="n"/>
      <c r="F1" s="20" t="n"/>
      <c r="G1" s="20" t="n"/>
      <c r="H1" s="20" t="n"/>
    </row>
    <row r="3" ht="24" customHeight="1">
      <c r="A3" s="21" t="inlineStr">
        <is>
          <t>INDICATEURS CLÉS DE PERFORMANCE</t>
        </is>
      </c>
      <c r="B3" s="20" t="n"/>
      <c r="C3" s="20" t="n"/>
      <c r="D3" s="20" t="n"/>
      <c r="E3" s="20" t="n"/>
      <c r="F3" s="20" t="n"/>
      <c r="G3" s="20" t="n"/>
      <c r="H3" s="20" t="n"/>
    </row>
    <row r="4" ht="22" customHeight="1">
      <c r="A4" s="22" t="inlineStr">
        <is>
          <t>Opportunités totales</t>
        </is>
      </c>
      <c r="B4" s="23">
        <f>COUNTA(Prospection!A2:A11)</f>
        <v/>
      </c>
    </row>
    <row r="5" ht="22" customHeight="1">
      <c r="A5" s="22" t="inlineStr">
        <is>
          <t>Opportunités gagnées</t>
        </is>
      </c>
      <c r="B5" s="23">
        <f>COUNTIF(Prospection!I2:I11,"Gagné")</f>
        <v/>
      </c>
    </row>
    <row r="6" ht="22" customHeight="1">
      <c r="A6" s="22" t="inlineStr">
        <is>
          <t>Opportunités perdues</t>
        </is>
      </c>
      <c r="B6" s="23">
        <f>COUNTIF(Prospection!I2:I11,"Perdu")</f>
        <v/>
      </c>
    </row>
    <row r="7" ht="22" customHeight="1">
      <c r="A7" s="22" t="inlineStr">
        <is>
          <t>Taux de conversion estimé</t>
        </is>
      </c>
      <c r="B7" s="24">
        <f>IFERROR(COUNTIF(Prospection!I2:I11,"Gagné")/COUNTA(Prospection!A2:A11),0)</f>
        <v/>
      </c>
    </row>
    <row r="8" ht="22" customHeight="1">
      <c r="A8" s="22" t="inlineStr">
        <is>
          <t>Pipe total (€)</t>
        </is>
      </c>
      <c r="B8" s="25">
        <f>SUM(Prospection!K2:K11)</f>
        <v/>
      </c>
    </row>
    <row r="9" ht="22" customHeight="1">
      <c r="A9" s="22" t="inlineStr">
        <is>
          <t>Pipe pondéré (€)</t>
        </is>
      </c>
      <c r="B9" s="25">
        <f>SUMPRODUCT(Prospection!J2:J11,Prospection!K2:K11)/100</f>
        <v/>
      </c>
    </row>
    <row r="10" ht="22" customHeight="1">
      <c r="A10" s="22" t="inlineStr">
        <is>
          <t>Relances en retard</t>
        </is>
      </c>
      <c r="B10" s="23">
        <f>COUNTIFS(Prospection!L2:L11,"&lt;"&amp;TODAY(),Prospection!I2:I11,"&lt;&gt;Gagné",Prospection!I2:I11,"&lt;&gt;Perdu")</f>
        <v/>
      </c>
    </row>
    <row r="11" ht="22" customHeight="1">
      <c r="A11" s="22" t="inlineStr">
        <is>
          <t>Ticket moyen (€)</t>
        </is>
      </c>
      <c r="B11" s="25">
        <f>IFERROR(AVERAGE(Prospection!K2:K11),0)</f>
        <v/>
      </c>
    </row>
    <row r="13" ht="24" customHeight="1">
      <c r="A13" s="21" t="inlineStr">
        <is>
          <t>Répartition par statut</t>
        </is>
      </c>
      <c r="B13" s="20" t="n"/>
      <c r="C13" s="20" t="n"/>
      <c r="E13" s="21" t="inlineStr">
        <is>
          <t>Répartition par source</t>
        </is>
      </c>
      <c r="F13" s="20" t="n"/>
      <c r="G13" s="20" t="n"/>
    </row>
    <row r="14">
      <c r="A14" s="1" t="inlineStr">
        <is>
          <t>Statut</t>
        </is>
      </c>
      <c r="B14" s="1" t="inlineStr">
        <is>
          <t>Nb opp.</t>
        </is>
      </c>
      <c r="C14" s="1" t="inlineStr">
        <is>
          <t>Montant (€)</t>
        </is>
      </c>
      <c r="E14" s="1" t="inlineStr">
        <is>
          <t>Source</t>
        </is>
      </c>
      <c r="F14" s="1" t="inlineStr">
        <is>
          <t>Nb leads</t>
        </is>
      </c>
      <c r="G14" s="1" t="inlineStr">
        <is>
          <t>Montant (€)</t>
        </is>
      </c>
    </row>
    <row r="15" ht="18" customHeight="1">
      <c r="A15" s="10" t="inlineStr">
        <is>
          <t>Nouveau</t>
        </is>
      </c>
      <c r="B15" s="26">
        <f>COUNTIF(Prospection!I2:I11,"Nouveau")</f>
        <v/>
      </c>
      <c r="C15" s="12">
        <f>SUMIF(Prospection!I2:I11,"Nouveau",Prospection!K2:K11)</f>
        <v/>
      </c>
      <c r="E15" s="10" t="inlineStr">
        <is>
          <t>LinkedIn</t>
        </is>
      </c>
      <c r="F15" s="26">
        <f>COUNTIF(Prospection!G2:G11,"LinkedIn")</f>
        <v/>
      </c>
      <c r="G15" s="12">
        <f>SUMIF(Prospection!G2:G11,"LinkedIn",Prospection!K2:K11)</f>
        <v/>
      </c>
    </row>
    <row r="16" ht="18" customHeight="1">
      <c r="A16" s="3" t="inlineStr">
        <is>
          <t>Contacté</t>
        </is>
      </c>
      <c r="B16" s="27">
        <f>COUNTIF(Prospection!I2:I11,"Contacté")</f>
        <v/>
      </c>
      <c r="C16" s="5">
        <f>SUMIF(Prospection!I2:I11,"Contacté",Prospection!K2:K11)</f>
        <v/>
      </c>
      <c r="E16" s="3" t="inlineStr">
        <is>
          <t>Salon</t>
        </is>
      </c>
      <c r="F16" s="27">
        <f>COUNTIF(Prospection!G2:G11,"Salon")</f>
        <v/>
      </c>
      <c r="G16" s="5">
        <f>SUMIF(Prospection!G2:G11,"Salon",Prospection!K2:K11)</f>
        <v/>
      </c>
    </row>
    <row r="17" ht="18" customHeight="1">
      <c r="A17" s="10" t="inlineStr">
        <is>
          <t>Rendez-vous fixé</t>
        </is>
      </c>
      <c r="B17" s="26">
        <f>COUNTIF(Prospection!I2:I11,"Rendez-vous fixé")</f>
        <v/>
      </c>
      <c r="C17" s="12">
        <f>SUMIF(Prospection!I2:I11,"Rendez-vous fixé",Prospection!K2:K11)</f>
        <v/>
      </c>
      <c r="E17" s="10" t="inlineStr">
        <is>
          <t>Recommandation</t>
        </is>
      </c>
      <c r="F17" s="26">
        <f>COUNTIF(Prospection!G2:G11,"Recommandation")</f>
        <v/>
      </c>
      <c r="G17" s="12">
        <f>SUMIF(Prospection!G2:G11,"Recommandation",Prospection!K2:K11)</f>
        <v/>
      </c>
    </row>
    <row r="18" ht="18" customHeight="1">
      <c r="A18" s="3" t="inlineStr">
        <is>
          <t>Proposition envoyée</t>
        </is>
      </c>
      <c r="B18" s="27">
        <f>COUNTIF(Prospection!I2:I11,"Proposition envoyée")</f>
        <v/>
      </c>
      <c r="C18" s="5">
        <f>SUMIF(Prospection!I2:I11,"Proposition envoyée",Prospection!K2:K11)</f>
        <v/>
      </c>
      <c r="E18" s="3" t="inlineStr">
        <is>
          <t>Site web</t>
        </is>
      </c>
      <c r="F18" s="27">
        <f>COUNTIF(Prospection!G2:G11,"Site web")</f>
        <v/>
      </c>
      <c r="G18" s="5">
        <f>SUMIF(Prospection!G2:G11,"Site web",Prospection!K2:K11)</f>
        <v/>
      </c>
    </row>
    <row r="19" ht="18" customHeight="1">
      <c r="A19" s="10" t="inlineStr">
        <is>
          <t>Négociation</t>
        </is>
      </c>
      <c r="B19" s="26">
        <f>COUNTIF(Prospection!I2:I11,"Négociation")</f>
        <v/>
      </c>
      <c r="C19" s="12">
        <f>SUMIF(Prospection!I2:I11,"Négociation",Prospection!K2:K11)</f>
        <v/>
      </c>
      <c r="E19" s="10" t="inlineStr">
        <is>
          <t>Cold email</t>
        </is>
      </c>
      <c r="F19" s="26">
        <f>COUNTIF(Prospection!G2:G11,"Cold email")</f>
        <v/>
      </c>
      <c r="G19" s="12">
        <f>SUMIF(Prospection!G2:G11,"Cold email",Prospection!K2:K11)</f>
        <v/>
      </c>
    </row>
    <row r="20" ht="18" customHeight="1">
      <c r="A20" s="3" t="inlineStr">
        <is>
          <t>Gagné</t>
        </is>
      </c>
      <c r="B20" s="27">
        <f>COUNTIF(Prospection!I2:I11,"Gagné")</f>
        <v/>
      </c>
      <c r="C20" s="5">
        <f>SUMIF(Prospection!I2:I11,"Gagné",Prospection!K2:K11)</f>
        <v/>
      </c>
      <c r="E20" s="3" t="inlineStr">
        <is>
          <t>Appel sortant</t>
        </is>
      </c>
      <c r="F20" s="27">
        <f>COUNTIF(Prospection!G2:G11,"Appel sortant")</f>
        <v/>
      </c>
      <c r="G20" s="5">
        <f>SUMIF(Prospection!G2:G11,"Appel sortant",Prospection!K2:K11)</f>
        <v/>
      </c>
    </row>
    <row r="21" ht="18" customHeight="1">
      <c r="A21" s="10" t="inlineStr">
        <is>
          <t>Perdu</t>
        </is>
      </c>
      <c r="B21" s="26">
        <f>COUNTIF(Prospection!I2:I11,"Perdu")</f>
        <v/>
      </c>
      <c r="C21" s="12">
        <f>SUMIF(Prospection!I2:I11,"Perdu",Prospection!K2:K11)</f>
        <v/>
      </c>
    </row>
  </sheetData>
  <mergeCells count="4">
    <mergeCell ref="A1:H1"/>
    <mergeCell ref="A3:H3"/>
    <mergeCell ref="A13:C13"/>
    <mergeCell ref="E13:G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4" customWidth="1" min="3" max="3"/>
    <col width="24" customWidth="1" min="5" max="5"/>
    <col width="24" customWidth="1" min="7" max="7"/>
    <col width="24" customWidth="1" min="9" max="9"/>
  </cols>
  <sheetData>
    <row r="1" ht="32" customHeight="1">
      <c r="A1" s="28" t="inlineStr">
        <is>
          <t>Paramètres — Listes de référence et seuils</t>
        </is>
      </c>
      <c r="B1" s="20" t="n"/>
      <c r="C1" s="20" t="n"/>
      <c r="D1" s="20" t="n"/>
      <c r="E1" s="20" t="n"/>
      <c r="F1" s="20" t="n"/>
    </row>
    <row r="3" ht="22" customHeight="1">
      <c r="A3" s="1" t="inlineStr">
        <is>
          <t>Statuts</t>
        </is>
      </c>
      <c r="C3" s="1" t="inlineStr">
        <is>
          <t>Sources</t>
        </is>
      </c>
      <c r="E3" s="1" t="inlineStr">
        <is>
          <t>Secteurs</t>
        </is>
      </c>
      <c r="G3" s="1" t="inlineStr">
        <is>
          <t>Villes</t>
        </is>
      </c>
      <c r="I3" s="1" t="inlineStr">
        <is>
          <t>Seuils score</t>
        </is>
      </c>
    </row>
    <row r="4" ht="18" customHeight="1">
      <c r="A4" s="3" t="inlineStr">
        <is>
          <t>Nouveau</t>
        </is>
      </c>
      <c r="C4" s="3" t="inlineStr">
        <is>
          <t>LinkedIn</t>
        </is>
      </c>
      <c r="E4" s="3" t="inlineStr">
        <is>
          <t>BTP</t>
        </is>
      </c>
      <c r="G4" s="3" t="inlineStr">
        <is>
          <t>Paris</t>
        </is>
      </c>
      <c r="I4" s="3" t="inlineStr">
        <is>
          <t>Faible (&lt; 5)</t>
        </is>
      </c>
    </row>
    <row r="5" ht="18" customHeight="1">
      <c r="A5" s="10" t="inlineStr">
        <is>
          <t>Contacté</t>
        </is>
      </c>
      <c r="C5" s="10" t="inlineStr">
        <is>
          <t>Salon</t>
        </is>
      </c>
      <c r="E5" s="10" t="inlineStr">
        <is>
          <t>Services</t>
        </is>
      </c>
      <c r="G5" s="10" t="inlineStr">
        <is>
          <t>Lyon</t>
        </is>
      </c>
      <c r="I5" s="10" t="inlineStr">
        <is>
          <t>Moyen (5–15)</t>
        </is>
      </c>
    </row>
    <row r="6" ht="18" customHeight="1">
      <c r="A6" s="3" t="inlineStr">
        <is>
          <t>Rendez-vous fixé</t>
        </is>
      </c>
      <c r="C6" s="3" t="inlineStr">
        <is>
          <t>Recommandation</t>
        </is>
      </c>
      <c r="E6" s="3" t="inlineStr">
        <is>
          <t>Industrie</t>
        </is>
      </c>
      <c r="G6" s="3" t="inlineStr">
        <is>
          <t>Marseille</t>
        </is>
      </c>
      <c r="I6" s="3" t="inlineStr">
        <is>
          <t>Fort (&gt; 15)</t>
        </is>
      </c>
    </row>
    <row r="7" ht="18" customHeight="1">
      <c r="A7" s="10" t="inlineStr">
        <is>
          <t>Proposition envoyée</t>
        </is>
      </c>
      <c r="C7" s="10" t="inlineStr">
        <is>
          <t>Site web</t>
        </is>
      </c>
      <c r="E7" s="10" t="inlineStr">
        <is>
          <t>Retail</t>
        </is>
      </c>
      <c r="G7" s="10" t="inlineStr">
        <is>
          <t>Toulouse</t>
        </is>
      </c>
    </row>
    <row r="8" ht="18" customHeight="1">
      <c r="A8" s="3" t="inlineStr">
        <is>
          <t>Négociation</t>
        </is>
      </c>
      <c r="C8" s="3" t="inlineStr">
        <is>
          <t>Cold email</t>
        </is>
      </c>
      <c r="E8" s="3" t="inlineStr">
        <is>
          <t>Santé</t>
        </is>
      </c>
      <c r="G8" s="3" t="inlineStr">
        <is>
          <t>Bordeaux</t>
        </is>
      </c>
    </row>
    <row r="9" ht="18" customHeight="1">
      <c r="A9" s="10" t="inlineStr">
        <is>
          <t>Gagné</t>
        </is>
      </c>
      <c r="C9" s="10" t="inlineStr">
        <is>
          <t>Appel sortant</t>
        </is>
      </c>
      <c r="E9" s="10" t="inlineStr">
        <is>
          <t>IT</t>
        </is>
      </c>
      <c r="G9" s="10" t="inlineStr">
        <is>
          <t>Lille</t>
        </is>
      </c>
    </row>
    <row r="10" ht="18" customHeight="1">
      <c r="A10" s="3" t="inlineStr">
        <is>
          <t>Perdu</t>
        </is>
      </c>
      <c r="E10" s="3" t="inlineStr">
        <is>
          <t>Conseil</t>
        </is>
      </c>
      <c r="G10" s="3" t="inlineStr">
        <is>
          <t>Nantes</t>
        </is>
      </c>
    </row>
    <row r="11" ht="18" customHeight="1">
      <c r="G11" s="10" t="inlineStr">
        <is>
          <t>Strasbourg</t>
        </is>
      </c>
    </row>
    <row r="12" ht="18" customHeight="1">
      <c r="G12" s="3" t="inlineStr">
        <is>
          <t>Rennes</t>
        </is>
      </c>
    </row>
    <row r="13" ht="18" customHeight="1">
      <c r="G13" s="10" t="inlineStr">
        <is>
          <t>Montpellier</t>
        </is>
      </c>
    </row>
    <row r="15" ht="24" customHeight="1">
      <c r="A15" s="29" t="inlineStr">
        <is>
          <t>Score priorité = SI(relance Non ET date dépassée, +100, 0) + Probabilité/10 + Montant/10 000</t>
        </is>
      </c>
      <c r="B15" s="30" t="n"/>
      <c r="C15" s="30" t="n"/>
      <c r="D15" s="30" t="n"/>
      <c r="E15" s="30" t="n"/>
      <c r="F15" s="30" t="n"/>
    </row>
  </sheetData>
  <mergeCells count="2">
    <mergeCell ref="A1:F1"/>
    <mergeCell ref="A15:F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2" customWidth="1" min="2" max="2"/>
  </cols>
  <sheetData>
    <row r="1" ht="36" customHeight="1">
      <c r="A1" s="31" t="inlineStr">
        <is>
          <t>📖 Mode d'emploi — Tableau de prospection commerciale</t>
        </is>
      </c>
      <c r="B1" s="20" t="n"/>
    </row>
    <row r="3" ht="20" customHeight="1">
      <c r="A3" s="32" t="inlineStr">
        <is>
          <t>FEUILLE</t>
        </is>
      </c>
      <c r="B3" s="33" t="inlineStr">
        <is>
          <t>DESCRIPTION</t>
        </is>
      </c>
    </row>
    <row r="4" ht="28" customHeight="1">
      <c r="A4" s="22" t="inlineStr">
        <is>
          <t>Prospection</t>
        </is>
      </c>
      <c r="B4" s="34" t="inlineStr">
        <is>
          <t>Feuille principale. Saisir chaque opportunité commerciale sur une ligne. Les colonnes en jaune pâle sont saisies manuellement.</t>
        </is>
      </c>
    </row>
    <row r="5" ht="28" customHeight="1">
      <c r="A5" s="22" t="inlineStr">
        <is>
          <t>Synthèse</t>
        </is>
      </c>
      <c r="B5" s="35" t="inlineStr">
        <is>
          <t>Tableau de bord automatique. Affiche les KPI clés, la répartition par statut et par source, ainsi que deux graphiques.</t>
        </is>
      </c>
    </row>
    <row r="6" ht="28" customHeight="1">
      <c r="A6" s="22" t="inlineStr">
        <is>
          <t>Paramètres</t>
        </is>
      </c>
      <c r="B6" s="34" t="inlineStr">
        <is>
          <t>Listes de référence utilisées pour les menus déroulants. Ne pas modifier sans adapter les validations.</t>
        </is>
      </c>
    </row>
    <row r="7" ht="20" customHeight="1">
      <c r="A7" s="22" t="inlineStr">
        <is>
          <t>Mode d'emploi</t>
        </is>
      </c>
      <c r="B7" s="35" t="inlineStr">
        <is>
          <t>Ce guide d'utilisation.</t>
        </is>
      </c>
    </row>
    <row r="8" ht="20" customHeight="1">
      <c r="A8" s="36" t="inlineStr"/>
      <c r="B8" s="34" t="inlineStr"/>
    </row>
    <row r="9" ht="20" customHeight="1">
      <c r="A9" s="32" t="inlineStr">
        <is>
          <t>COLONNE</t>
        </is>
      </c>
      <c r="B9" s="33" t="inlineStr">
        <is>
          <t>EXPLICATION</t>
        </is>
      </c>
    </row>
    <row r="10" ht="20" customHeight="1">
      <c r="A10" s="22" t="inlineStr">
        <is>
          <t>Date création</t>
        </is>
      </c>
      <c r="B10" s="34" t="inlineStr">
        <is>
          <t>Date d'entrée du lead dans le pipeline. Format JJ/MM/AAAA.</t>
        </is>
      </c>
    </row>
    <row r="11" ht="20" customHeight="1">
      <c r="A11" s="22" t="inlineStr">
        <is>
          <t>Commercial</t>
        </is>
      </c>
      <c r="B11" s="35" t="inlineStr">
        <is>
          <t>Nom du commercial responsable de l'opportunité.</t>
        </is>
      </c>
    </row>
    <row r="12" ht="20" customHeight="1">
      <c r="A12" s="22" t="inlineStr">
        <is>
          <t>Société</t>
        </is>
      </c>
      <c r="B12" s="34" t="inlineStr">
        <is>
          <t>Nom de l'entreprise prospect.</t>
        </is>
      </c>
    </row>
    <row r="13" ht="20" customHeight="1">
      <c r="A13" s="22" t="inlineStr">
        <is>
          <t>Contact</t>
        </is>
      </c>
      <c r="B13" s="35" t="inlineStr">
        <is>
          <t>Nom complet de l'interlocuteur chez le prospect.</t>
        </is>
      </c>
    </row>
    <row r="14" ht="20" customHeight="1">
      <c r="A14" s="22" t="inlineStr">
        <is>
          <t>Fonction</t>
        </is>
      </c>
      <c r="B14" s="34" t="inlineStr">
        <is>
          <t>Poste du contact (ex : DG, DRH, DSI).</t>
        </is>
      </c>
    </row>
    <row r="15" ht="20" customHeight="1">
      <c r="A15" s="22" t="inlineStr">
        <is>
          <t>Ville</t>
        </is>
      </c>
      <c r="B15" s="35" t="inlineStr">
        <is>
          <t>Ville du siège ou de l'établissement concerné.</t>
        </is>
      </c>
    </row>
    <row r="16" ht="28" customHeight="1">
      <c r="A16" s="22" t="inlineStr">
        <is>
          <t>Source du lead</t>
        </is>
      </c>
      <c r="B16" s="34" t="inlineStr">
        <is>
          <t>Canal d'acquisition : LinkedIn, Salon, Recommandation, Site web, Cold email, Appel sortant.</t>
        </is>
      </c>
    </row>
    <row r="17" ht="20" customHeight="1">
      <c r="A17" s="22" t="inlineStr">
        <is>
          <t>Secteur</t>
        </is>
      </c>
      <c r="B17" s="35" t="inlineStr">
        <is>
          <t>Secteur d'activité du prospect.</t>
        </is>
      </c>
    </row>
    <row r="18" ht="28" customHeight="1">
      <c r="A18" s="22" t="inlineStr">
        <is>
          <t>Statut</t>
        </is>
      </c>
      <c r="B18" s="34" t="inlineStr">
        <is>
          <t>Étape dans le cycle de vente. Menu déroulant — choisir parmi les valeurs proposées.</t>
        </is>
      </c>
    </row>
    <row r="19" ht="28" customHeight="1">
      <c r="A19" s="22" t="inlineStr">
        <is>
          <t>Probabilité (%)</t>
        </is>
      </c>
      <c r="B19" s="35" t="inlineStr">
        <is>
          <t>Estimation en % de chance de closing. Ex : 70 pour 70%. Saisir un entier entre 0 et 100.</t>
        </is>
      </c>
    </row>
    <row r="20" ht="20" customHeight="1">
      <c r="A20" s="22" t="inlineStr">
        <is>
          <t>Montant potentiel (€)</t>
        </is>
      </c>
      <c r="B20" s="34" t="inlineStr">
        <is>
          <t>Valeur estimée du contrat en euros HT.</t>
        </is>
      </c>
    </row>
    <row r="21" ht="28" customHeight="1">
      <c r="A21" s="22" t="inlineStr">
        <is>
          <t>Date prochain suivi</t>
        </is>
      </c>
      <c r="B21" s="35" t="inlineStr">
        <is>
          <t>Date prévue pour la prochaine action commerciale. Se colore en rouge si dépassée.</t>
        </is>
      </c>
    </row>
    <row r="22" ht="28" customHeight="1">
      <c r="A22" s="22" t="inlineStr">
        <is>
          <t>Relance effectuée ?</t>
        </is>
      </c>
      <c r="B22" s="34" t="inlineStr">
        <is>
          <t>Oui / Non. Indique si la dernière relance prévue a été réalisée.</t>
        </is>
      </c>
    </row>
    <row r="23" ht="28" customHeight="1">
      <c r="A23" s="22" t="inlineStr">
        <is>
          <t>Commentaires</t>
        </is>
      </c>
      <c r="B23" s="35" t="inlineStr">
        <is>
          <t>Zone libre pour noter les informations importantes, décisions ou prochaines étapes.</t>
        </is>
      </c>
    </row>
    <row r="24" ht="28" customHeight="1">
      <c r="A24" s="22" t="inlineStr">
        <is>
          <t>Montant pondéré (€)</t>
        </is>
      </c>
      <c r="B24" s="34" t="inlineStr">
        <is>
          <t>Calculé automatiquement : Probabilité (%) × Montant potentiel / 100.</t>
        </is>
      </c>
    </row>
    <row r="25" ht="28" customHeight="1">
      <c r="A25" s="22" t="inlineStr">
        <is>
          <t>Score priorité</t>
        </is>
      </c>
      <c r="B25" s="35" t="inlineStr">
        <is>
          <t>Score calculé automatiquement pour prioriser les actions. Tient compte du retard de relance, de la probabilité et du montant.</t>
        </is>
      </c>
    </row>
    <row r="26" ht="20" customHeight="1">
      <c r="A26" s="36" t="inlineStr"/>
      <c r="B26" s="34" t="inlineStr"/>
    </row>
    <row r="27" ht="28" customHeight="1">
      <c r="A27" s="22" t="inlineStr">
        <is>
          <t>ASTUCE</t>
        </is>
      </c>
      <c r="B27" s="35" t="inlineStr">
        <is>
          <t>Filtrez la colonne 'Statut' pour visualiser uniquement les leads en cours. Triez par 'Score priorité' décroissant pour identifier les actions urgentes.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2026-07-01T07:35:16Z</dcterms:created>
  <dcterms:modified xmlns:dcterms="http://purl.org/dc/terms/" xmlns:xsi="http://www.w3.org/2001/XMLSchema-instance" xsi:type="dcterms:W3CDTF">2026-07-01T07:35:16Z</dcterms:modified>
</cp:coreProperties>
</file>