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_Projet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Graphique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DD/MM/YYYY"/>
    <numFmt numFmtId="166" formatCode="# ##0.00 €"/>
    <numFmt numFmtId="167" formatCode="0&quot;%&quot;"/>
    <numFmt numFmtId="168" formatCode="0.0&quot;%&quot;"/>
    <numFmt numFmtId="169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6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1E293B"/>
      <sz val="12"/>
    </font>
    <font>
      <name val="Calibri"/>
      <b val="1"/>
      <color rgb="00FFFFFF"/>
      <sz val="10"/>
    </font>
    <font>
      <name val="Calibri"/>
      <b val="1"/>
      <color rgb="00FFFFFF"/>
      <sz val="14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EFF6FF"/>
      </patternFill>
    </fill>
    <fill>
      <patternFill patternType="solid">
        <fgColor rgb="00475569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5" fontId="2" fillId="4" borderId="1" applyAlignment="1" pivotButton="0" quotePrefix="0" xfId="0">
      <alignment horizontal="center" vertical="center" wrapText="1"/>
    </xf>
    <xf numFmtId="1" fontId="2" fillId="4" borderId="1" applyAlignment="1" pivotButton="0" quotePrefix="0" xfId="0">
      <alignment horizontal="center" vertical="center" wrapText="1"/>
    </xf>
    <xf numFmtId="166" fontId="2" fillId="4" borderId="1" applyAlignment="1" pivotButton="0" quotePrefix="0" xfId="0">
      <alignment horizontal="center" vertical="center" wrapText="1"/>
    </xf>
    <xf numFmtId="167" fontId="2" fillId="4" borderId="1" applyAlignment="1" pivotButton="0" quotePrefix="0" xfId="0">
      <alignment horizontal="center" vertical="center" wrapText="1"/>
    </xf>
    <xf numFmtId="1" fontId="2" fillId="0" borderId="1" applyAlignment="1" pivotButton="0" quotePrefix="0" xfId="0">
      <alignment horizontal="center" vertical="center" wrapText="1"/>
    </xf>
    <xf numFmtId="166" fontId="2" fillId="0" borderId="1" applyAlignment="1" pivotButton="0" quotePrefix="0" xfId="0">
      <alignment horizontal="center" vertical="center" wrapText="1"/>
    </xf>
    <xf numFmtId="167" fontId="2" fillId="0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" fontId="6" fillId="7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8" fontId="6" fillId="7" borderId="1" applyAlignment="1" pivotButton="0" quotePrefix="0" xfId="0">
      <alignment horizontal="center" vertical="center" wrapText="1"/>
    </xf>
    <xf numFmtId="166" fontId="6" fillId="7" borderId="1" applyAlignment="1" pivotButton="0" quotePrefix="0" xfId="0">
      <alignment horizontal="center" vertical="center" wrapText="1"/>
    </xf>
    <xf numFmtId="0" fontId="1" fillId="6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center" vertical="center" wrapText="1"/>
    </xf>
    <xf numFmtId="168" fontId="0" fillId="0" borderId="1" applyAlignment="1" pivotButton="0" quotePrefix="0" xfId="0">
      <alignment horizontal="center" vertical="center" wrapText="1"/>
    </xf>
    <xf numFmtId="1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168" fontId="0" fillId="5" borderId="1" applyAlignment="1" pivotButton="0" quotePrefix="0" xfId="0">
      <alignment horizontal="center" vertical="center" wrapText="1"/>
    </xf>
    <xf numFmtId="1" fontId="0" fillId="3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168" fontId="0" fillId="3" borderId="1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5" fillId="0" borderId="0" pivotButton="0" quotePrefix="0" xfId="0"/>
    <xf numFmtId="169" fontId="0" fillId="0" borderId="0" pivotButton="0" quotePrefix="0" xfId="0"/>
    <xf numFmtId="0" fontId="1" fillId="6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2" fillId="3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DC2626"/>
          <bgColor rgb="00DC2626"/>
        </patternFill>
      </fill>
    </dxf>
    <dxf>
      <font>
        <b val="1"/>
        <color rgb="0016A34A"/>
      </font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Nombre de Tâches par Statut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'Graphiques'!C3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'Graphiques'!$B$4:$B$7</f>
            </numRef>
          </cat>
          <val>
            <numRef>
              <f>'Graphiques'!$C$4:$C$7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Nb Tâches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Priorité</a:t>
            </a:r>
          </a:p>
        </rich>
      </tx>
    </title>
    <plotArea>
      <pieChart>
        <varyColors val="1"/>
        <ser>
          <idx val="0"/>
          <order val="0"/>
          <tx>
            <strRef>
              <f>'Graphiques'!F3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'Graphiques'!$E$4:$E$6</f>
            </numRef>
          </cat>
          <val>
            <numRef>
              <f>'Graphiques'!$F$4:$F$6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Charge Prévue vs Réelle par Phase (h)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'Graphiques'!I3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'Graphiques'!$H$4:$H$9</f>
            </numRef>
          </cat>
          <val>
            <numRef>
              <f>'Graphiques'!$I$4:$I$9</f>
            </numRef>
          </val>
        </ser>
        <ser>
          <idx val="1"/>
          <order val="1"/>
          <tx>
            <strRef>
              <f>'Graphiques'!J3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'Graphiques'!$H$4:$H$9</f>
            </numRef>
          </cat>
          <val>
            <numRef>
              <f>'Graphiques'!$J$4:$J$9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Phase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Heures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Avancement Moyen (%) par Responsable</a:t>
            </a:r>
          </a:p>
        </rich>
      </tx>
    </title>
    <plotArea>
      <lineChart>
        <grouping val="standard"/>
        <ser>
          <idx val="0"/>
          <order val="0"/>
          <tx>
            <strRef>
              <f>'Graphiques'!C12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'Graphiques'!$B$13:$B$22</f>
            </numRef>
          </cat>
          <val>
            <numRef>
              <f>'Graphiques'!$C$13:$C$22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Responsable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Avancement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1</col>
      <colOff>0</colOff>
      <row>8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8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23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23</row>
      <rowOff>0</rowOff>
    </from>
    <ext cx="6480000" cy="36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16" customWidth="1" min="3" max="3"/>
    <col width="26" customWidth="1" min="4" max="4"/>
    <col width="14" customWidth="1" min="5" max="5"/>
    <col width="14" customWidth="1" min="6" max="6"/>
    <col width="14" customWidth="1" min="7" max="7"/>
    <col width="16" customWidth="1" min="8" max="8"/>
    <col width="14" customWidth="1" min="9" max="9"/>
    <col width="12" customWidth="1" min="10" max="10"/>
    <col width="10" customWidth="1" min="11" max="11"/>
    <col width="16" customWidth="1" min="12" max="12"/>
    <col width="15" customWidth="1" min="13" max="13"/>
    <col width="16" customWidth="1" min="14" max="14"/>
    <col width="14" customWidth="1" min="15" max="15"/>
    <col width="14" customWidth="1" min="16" max="16"/>
    <col width="16" customWidth="1" min="17" max="17"/>
    <col width="14" customWidth="1" min="18" max="18"/>
    <col width="16" customWidth="1" min="19" max="19"/>
    <col width="24" customWidth="1" min="20" max="20"/>
  </cols>
  <sheetData>
    <row r="1" ht="36" customHeight="1">
      <c r="A1" s="1" t="inlineStr">
        <is>
          <t>ID Tâche</t>
        </is>
      </c>
      <c r="B1" s="1" t="inlineStr">
        <is>
          <t>Projet</t>
        </is>
      </c>
      <c r="C1" s="1" t="inlineStr">
        <is>
          <t>Phase</t>
        </is>
      </c>
      <c r="D1" s="1" t="inlineStr">
        <is>
          <t>Tâche</t>
        </is>
      </c>
      <c r="E1" s="1" t="inlineStr">
        <is>
          <t>Responsable</t>
        </is>
      </c>
      <c r="F1" s="1" t="inlineStr">
        <is>
          <t>Ville</t>
        </is>
      </c>
      <c r="G1" s="1" t="inlineStr">
        <is>
          <t>Date début</t>
        </is>
      </c>
      <c r="H1" s="1" t="inlineStr">
        <is>
          <t>Date fin prévue</t>
        </is>
      </c>
      <c r="I1" s="1" t="inlineStr">
        <is>
          <t>Date fin réelle</t>
        </is>
      </c>
      <c r="J1" s="1" t="inlineStr">
        <is>
          <t>Statut</t>
        </is>
      </c>
      <c r="K1" s="1" t="inlineStr">
        <is>
          <t>Priorité</t>
        </is>
      </c>
      <c r="L1" s="1" t="inlineStr">
        <is>
          <t>Charge prévue (h)</t>
        </is>
      </c>
      <c r="M1" s="1" t="inlineStr">
        <is>
          <t>Charge réelle (h)</t>
        </is>
      </c>
      <c r="N1" s="1" t="inlineStr">
        <is>
          <t>Coût prévu (€)</t>
        </is>
      </c>
      <c r="O1" s="1" t="inlineStr">
        <is>
          <t>Coût réel (€)</t>
        </is>
      </c>
      <c r="P1" s="1" t="inlineStr">
        <is>
          <t>Avancement (%)</t>
        </is>
      </c>
      <c r="Q1" s="1" t="inlineStr">
        <is>
          <t>Écart délai (j)</t>
        </is>
      </c>
      <c r="R1" s="1" t="inlineStr">
        <is>
          <t>Écart coût (€)</t>
        </is>
      </c>
      <c r="S1" s="1" t="inlineStr">
        <is>
          <t>Reste à faire (%)</t>
        </is>
      </c>
      <c r="T1" s="1" t="inlineStr">
        <is>
          <t>Commentaire</t>
        </is>
      </c>
    </row>
    <row r="2">
      <c r="A2" s="2" t="inlineStr">
        <is>
          <t>T-001</t>
        </is>
      </c>
      <c r="B2" s="2" t="inlineStr">
        <is>
          <t>Refonte site web</t>
        </is>
      </c>
      <c r="C2" s="2" t="inlineStr">
        <is>
          <t>Cadrage</t>
        </is>
      </c>
      <c r="D2" s="2" t="inlineStr">
        <is>
          <t>Réunion de lancement</t>
        </is>
      </c>
      <c r="E2" s="2" t="inlineStr">
        <is>
          <t>Marie</t>
        </is>
      </c>
      <c r="F2" s="2" t="inlineStr">
        <is>
          <t>Paris</t>
        </is>
      </c>
      <c r="G2" s="3" t="n">
        <v>46027</v>
      </c>
      <c r="H2" s="3" t="n">
        <v>46032</v>
      </c>
      <c r="I2" s="3" t="n">
        <v>46031</v>
      </c>
      <c r="J2" s="2" t="inlineStr">
        <is>
          <t>Terminé</t>
        </is>
      </c>
      <c r="K2" s="2" t="inlineStr">
        <is>
          <t>Haute</t>
        </is>
      </c>
      <c r="L2" s="4" t="n">
        <v>8</v>
      </c>
      <c r="M2" s="4" t="n">
        <v>7</v>
      </c>
      <c r="N2" s="5" t="n">
        <v>1200</v>
      </c>
      <c r="O2" s="5" t="n">
        <v>1100</v>
      </c>
      <c r="P2" s="6" t="n">
        <v>100</v>
      </c>
      <c r="Q2" s="7">
        <f>IF(AND(I2&lt;&gt;"",H2&lt;&gt;""),I2-H2,0)</f>
        <v/>
      </c>
      <c r="R2" s="8">
        <f>IF(AND(O2&lt;&gt;"",N2&lt;&gt;""),O2-N2,0)</f>
        <v/>
      </c>
      <c r="S2" s="9">
        <f>IF(P2="",0,100-P2)</f>
        <v/>
      </c>
      <c r="T2" s="10" t="inlineStr">
        <is>
          <t>RAS</t>
        </is>
      </c>
    </row>
    <row r="3">
      <c r="A3" s="11" t="inlineStr">
        <is>
          <t>T-002</t>
        </is>
      </c>
      <c r="B3" s="11" t="inlineStr">
        <is>
          <t>Refonte site web</t>
        </is>
      </c>
      <c r="C3" s="11" t="inlineStr">
        <is>
          <t>Conception</t>
        </is>
      </c>
      <c r="D3" s="11" t="inlineStr">
        <is>
          <t>Maquettes UX/UI</t>
        </is>
      </c>
      <c r="E3" s="11" t="inlineStr">
        <is>
          <t>Sophie</t>
        </is>
      </c>
      <c r="F3" s="11" t="inlineStr">
        <is>
          <t>Lyon</t>
        </is>
      </c>
      <c r="G3" s="3" t="n">
        <v>46034</v>
      </c>
      <c r="H3" s="3" t="n">
        <v>46060</v>
      </c>
      <c r="I3" s="3" t="n">
        <v>46063</v>
      </c>
      <c r="J3" s="11" t="inlineStr">
        <is>
          <t>Terminé</t>
        </is>
      </c>
      <c r="K3" s="11" t="inlineStr">
        <is>
          <t>Haute</t>
        </is>
      </c>
      <c r="L3" s="4" t="n">
        <v>40</v>
      </c>
      <c r="M3" s="4" t="n">
        <v>45</v>
      </c>
      <c r="N3" s="5" t="n">
        <v>6000</v>
      </c>
      <c r="O3" s="5" t="n">
        <v>6800</v>
      </c>
      <c r="P3" s="6" t="n">
        <v>100</v>
      </c>
      <c r="Q3" s="7">
        <f>IF(AND(I3&lt;&gt;"",H3&lt;&gt;""),I3-H3,0)</f>
        <v/>
      </c>
      <c r="R3" s="8">
        <f>IF(AND(O3&lt;&gt;"",N3&lt;&gt;""),O3-N3,0)</f>
        <v/>
      </c>
      <c r="S3" s="9">
        <f>IF(P3="",0,100-P3)</f>
        <v/>
      </c>
      <c r="T3" s="10" t="inlineStr">
        <is>
          <t>Légère extension</t>
        </is>
      </c>
    </row>
    <row r="4">
      <c r="A4" s="2" t="inlineStr">
        <is>
          <t>T-003</t>
        </is>
      </c>
      <c r="B4" s="2" t="inlineStr">
        <is>
          <t>Refonte site web</t>
        </is>
      </c>
      <c r="C4" s="2" t="inlineStr">
        <is>
          <t>Développement</t>
        </is>
      </c>
      <c r="D4" s="2" t="inlineStr">
        <is>
          <t>Intégration front-end</t>
        </is>
      </c>
      <c r="E4" s="2" t="inlineStr">
        <is>
          <t>Julien</t>
        </is>
      </c>
      <c r="F4" s="2" t="inlineStr">
        <is>
          <t>Nantes</t>
        </is>
      </c>
      <c r="G4" s="3" t="n">
        <v>46063</v>
      </c>
      <c r="H4" s="3" t="n">
        <v>46109</v>
      </c>
      <c r="I4" s="2" t="n"/>
      <c r="J4" s="2" t="inlineStr">
        <is>
          <t>En cours</t>
        </is>
      </c>
      <c r="K4" s="2" t="inlineStr">
        <is>
          <t>Haute</t>
        </is>
      </c>
      <c r="L4" s="4" t="n">
        <v>80</v>
      </c>
      <c r="M4" s="4" t="n">
        <v>60</v>
      </c>
      <c r="N4" s="5" t="n">
        <v>12000</v>
      </c>
      <c r="O4" s="5" t="n">
        <v>9500</v>
      </c>
      <c r="P4" s="6" t="n">
        <v>75</v>
      </c>
      <c r="Q4" s="7">
        <f>IF(AND(I4&lt;&gt;"",H4&lt;&gt;""),I4-H4,0)</f>
        <v/>
      </c>
      <c r="R4" s="8">
        <f>IF(AND(O4&lt;&gt;"",N4&lt;&gt;""),O4-N4,0)</f>
        <v/>
      </c>
      <c r="S4" s="9">
        <f>IF(P4="",0,100-P4)</f>
        <v/>
      </c>
      <c r="T4" s="10" t="inlineStr">
        <is>
          <t>Bonne progression</t>
        </is>
      </c>
    </row>
    <row r="5">
      <c r="A5" s="11" t="inlineStr">
        <is>
          <t>T-004</t>
        </is>
      </c>
      <c r="B5" s="11" t="inlineStr">
        <is>
          <t>Déploiement CRM</t>
        </is>
      </c>
      <c r="C5" s="11" t="inlineStr">
        <is>
          <t>Cadrage</t>
        </is>
      </c>
      <c r="D5" s="11" t="inlineStr">
        <is>
          <t>Analyse des besoins</t>
        </is>
      </c>
      <c r="E5" s="11" t="inlineStr">
        <is>
          <t>Thomas</t>
        </is>
      </c>
      <c r="F5" s="11" t="inlineStr">
        <is>
          <t>Bordeaux</t>
        </is>
      </c>
      <c r="G5" s="3" t="n">
        <v>46030</v>
      </c>
      <c r="H5" s="3" t="n">
        <v>46044</v>
      </c>
      <c r="I5" s="3" t="n">
        <v>46046</v>
      </c>
      <c r="J5" s="11" t="inlineStr">
        <is>
          <t>Terminé</t>
        </is>
      </c>
      <c r="K5" s="11" t="inlineStr">
        <is>
          <t>Moyenne</t>
        </is>
      </c>
      <c r="L5" s="4" t="n">
        <v>16</v>
      </c>
      <c r="M5" s="4" t="n">
        <v>18</v>
      </c>
      <c r="N5" s="5" t="n">
        <v>2400</v>
      </c>
      <c r="O5" s="5" t="n">
        <v>2700</v>
      </c>
      <c r="P5" s="6" t="n">
        <v>100</v>
      </c>
      <c r="Q5" s="7">
        <f>IF(AND(I5&lt;&gt;"",H5&lt;&gt;""),I5-H5,0)</f>
        <v/>
      </c>
      <c r="R5" s="8">
        <f>IF(AND(O5&lt;&gt;"",N5&lt;&gt;""),O5-N5,0)</f>
        <v/>
      </c>
      <c r="S5" s="9">
        <f>IF(P5="",0,100-P5)</f>
        <v/>
      </c>
      <c r="T5" s="10" t="inlineStr">
        <is>
          <t>Périmètre élargi</t>
        </is>
      </c>
    </row>
    <row r="6">
      <c r="A6" s="2" t="inlineStr">
        <is>
          <t>T-005</t>
        </is>
      </c>
      <c r="B6" s="2" t="inlineStr">
        <is>
          <t>Déploiement CRM</t>
        </is>
      </c>
      <c r="C6" s="2" t="inlineStr">
        <is>
          <t>Déploiement</t>
        </is>
      </c>
      <c r="D6" s="2" t="inlineStr">
        <is>
          <t>Paramétrage et migration data</t>
        </is>
      </c>
      <c r="E6" s="2" t="inlineStr">
        <is>
          <t>Nicolas</t>
        </is>
      </c>
      <c r="F6" s="2" t="inlineStr">
        <is>
          <t>Toulouse</t>
        </is>
      </c>
      <c r="G6" s="3" t="n">
        <v>46056</v>
      </c>
      <c r="H6" s="3" t="n">
        <v>46096</v>
      </c>
      <c r="I6" s="2" t="n"/>
      <c r="J6" s="2" t="inlineStr">
        <is>
          <t>En retard</t>
        </is>
      </c>
      <c r="K6" s="2" t="inlineStr">
        <is>
          <t>Haute</t>
        </is>
      </c>
      <c r="L6" s="4" t="n">
        <v>60</v>
      </c>
      <c r="M6" s="4" t="n">
        <v>40</v>
      </c>
      <c r="N6" s="5" t="n">
        <v>9000</v>
      </c>
      <c r="O6" s="5" t="n">
        <v>6200</v>
      </c>
      <c r="P6" s="6" t="n">
        <v>55</v>
      </c>
      <c r="Q6" s="7">
        <f>IF(AND(I6&lt;&gt;"",H6&lt;&gt;""),I6-H6,0)</f>
        <v/>
      </c>
      <c r="R6" s="8">
        <f>IF(AND(O6&lt;&gt;"",N6&lt;&gt;""),O6-N6,0)</f>
        <v/>
      </c>
      <c r="S6" s="9">
        <f>IF(P6="",0,100-P6)</f>
        <v/>
      </c>
      <c r="T6" s="10" t="inlineStr">
        <is>
          <t>Retard migration</t>
        </is>
      </c>
    </row>
    <row r="7">
      <c r="A7" s="11" t="inlineStr">
        <is>
          <t>T-006</t>
        </is>
      </c>
      <c r="B7" s="11" t="inlineStr">
        <is>
          <t>Migration ERP</t>
        </is>
      </c>
      <c r="C7" s="11" t="inlineStr">
        <is>
          <t>Tests</t>
        </is>
      </c>
      <c r="D7" s="11" t="inlineStr">
        <is>
          <t>Recette fonctionnelle</t>
        </is>
      </c>
      <c r="E7" s="11" t="inlineStr">
        <is>
          <t>Camille</t>
        </is>
      </c>
      <c r="F7" s="11" t="inlineStr">
        <is>
          <t>Marseille</t>
        </is>
      </c>
      <c r="G7" s="3" t="n">
        <v>46083</v>
      </c>
      <c r="H7" s="3" t="n">
        <v>46124</v>
      </c>
      <c r="I7" s="11" t="n"/>
      <c r="J7" s="11" t="inlineStr">
        <is>
          <t>En cours</t>
        </is>
      </c>
      <c r="K7" s="11" t="inlineStr">
        <is>
          <t>Haute</t>
        </is>
      </c>
      <c r="L7" s="4" t="n">
        <v>50</v>
      </c>
      <c r="M7" s="4" t="n">
        <v>20</v>
      </c>
      <c r="N7" s="5" t="n">
        <v>7500</v>
      </c>
      <c r="O7" s="5" t="n">
        <v>3200</v>
      </c>
      <c r="P7" s="6" t="n">
        <v>40</v>
      </c>
      <c r="Q7" s="7">
        <f>IF(AND(I7&lt;&gt;"",H7&lt;&gt;""),I7-H7,0)</f>
        <v/>
      </c>
      <c r="R7" s="8">
        <f>IF(AND(O7&lt;&gt;"",N7&lt;&gt;""),O7-N7,0)</f>
        <v/>
      </c>
      <c r="S7" s="9">
        <f>IF(P7="",0,100-P7)</f>
        <v/>
      </c>
      <c r="T7" s="10" t="inlineStr"/>
    </row>
    <row r="8">
      <c r="A8" s="2" t="inlineStr">
        <is>
          <t>T-007</t>
        </is>
      </c>
      <c r="B8" s="2" t="inlineStr">
        <is>
          <t>Mise en conformité RGPD</t>
        </is>
      </c>
      <c r="C8" s="2" t="inlineStr">
        <is>
          <t>Formation</t>
        </is>
      </c>
      <c r="D8" s="2" t="inlineStr">
        <is>
          <t>Sensibilisation équipes</t>
        </is>
      </c>
      <c r="E8" s="2" t="inlineStr">
        <is>
          <t>Léa</t>
        </is>
      </c>
      <c r="F8" s="2" t="inlineStr">
        <is>
          <t>Lille</t>
        </is>
      </c>
      <c r="G8" s="3" t="n">
        <v>46070</v>
      </c>
      <c r="H8" s="3" t="n">
        <v>46087</v>
      </c>
      <c r="I8" s="3" t="n">
        <v>46086</v>
      </c>
      <c r="J8" s="2" t="inlineStr">
        <is>
          <t>Terminé</t>
        </is>
      </c>
      <c r="K8" s="2" t="inlineStr">
        <is>
          <t>Moyenne</t>
        </is>
      </c>
      <c r="L8" s="4" t="n">
        <v>24</v>
      </c>
      <c r="M8" s="4" t="n">
        <v>22</v>
      </c>
      <c r="N8" s="5" t="n">
        <v>3600</v>
      </c>
      <c r="O8" s="5" t="n">
        <v>3400</v>
      </c>
      <c r="P8" s="6" t="n">
        <v>100</v>
      </c>
      <c r="Q8" s="7">
        <f>IF(AND(I8&lt;&gt;"",H8&lt;&gt;""),I8-H8,0)</f>
        <v/>
      </c>
      <c r="R8" s="8">
        <f>IF(AND(O8&lt;&gt;"",N8&lt;&gt;""),O8-N8,0)</f>
        <v/>
      </c>
      <c r="S8" s="9">
        <f>IF(P8="",0,100-P8)</f>
        <v/>
      </c>
      <c r="T8" s="10" t="inlineStr">
        <is>
          <t>Bien reçu</t>
        </is>
      </c>
    </row>
    <row r="9">
      <c r="A9" s="11" t="inlineStr">
        <is>
          <t>T-008</t>
        </is>
      </c>
      <c r="B9" s="11" t="inlineStr">
        <is>
          <t>Mise en conformité RGPD</t>
        </is>
      </c>
      <c r="C9" s="11" t="inlineStr">
        <is>
          <t>Déploiement</t>
        </is>
      </c>
      <c r="D9" s="11" t="inlineStr">
        <is>
          <t>Mise à jour politique données</t>
        </is>
      </c>
      <c r="E9" s="11" t="inlineStr">
        <is>
          <t>Antoine</t>
        </is>
      </c>
      <c r="F9" s="11" t="inlineStr">
        <is>
          <t>Strasbourg</t>
        </is>
      </c>
      <c r="G9" s="3" t="n">
        <v>46091</v>
      </c>
      <c r="H9" s="3" t="n">
        <v>46142</v>
      </c>
      <c r="I9" s="11" t="n"/>
      <c r="J9" s="11" t="inlineStr">
        <is>
          <t>En cours</t>
        </is>
      </c>
      <c r="K9" s="11" t="inlineStr">
        <is>
          <t>Haute</t>
        </is>
      </c>
      <c r="L9" s="4" t="n">
        <v>30</v>
      </c>
      <c r="M9" s="4" t="n">
        <v>10</v>
      </c>
      <c r="N9" s="5" t="n">
        <v>4500</v>
      </c>
      <c r="O9" s="5" t="n">
        <v>1800</v>
      </c>
      <c r="P9" s="6" t="n">
        <v>30</v>
      </c>
      <c r="Q9" s="7">
        <f>IF(AND(I9&lt;&gt;"",H9&lt;&gt;""),I9-H9,0)</f>
        <v/>
      </c>
      <c r="R9" s="8">
        <f>IF(AND(O9&lt;&gt;"",N9&lt;&gt;""),O9-N9,0)</f>
        <v/>
      </c>
      <c r="S9" s="9">
        <f>IF(P9="",0,100-P9)</f>
        <v/>
      </c>
      <c r="T9" s="10" t="inlineStr">
        <is>
          <t>En attente validation</t>
        </is>
      </c>
    </row>
    <row r="10">
      <c r="A10" s="2" t="inlineStr">
        <is>
          <t>T-009</t>
        </is>
      </c>
      <c r="B10" s="2" t="inlineStr">
        <is>
          <t>Lancement nouvelle offre</t>
        </is>
      </c>
      <c r="C10" s="2" t="inlineStr">
        <is>
          <t>Conception</t>
        </is>
      </c>
      <c r="D10" s="2" t="inlineStr">
        <is>
          <t>Création offre commerciale</t>
        </is>
      </c>
      <c r="E10" s="2" t="inlineStr">
        <is>
          <t>Chloé</t>
        </is>
      </c>
      <c r="F10" s="2" t="inlineStr">
        <is>
          <t>Rennes</t>
        </is>
      </c>
      <c r="G10" s="3" t="n">
        <v>46113</v>
      </c>
      <c r="H10" s="3" t="n">
        <v>46157</v>
      </c>
      <c r="I10" s="2" t="n"/>
      <c r="J10" s="2" t="inlineStr">
        <is>
          <t>En cours</t>
        </is>
      </c>
      <c r="K10" s="2" t="inlineStr">
        <is>
          <t>Basse</t>
        </is>
      </c>
      <c r="L10" s="4" t="n">
        <v>20</v>
      </c>
      <c r="M10" s="4" t="n">
        <v>5</v>
      </c>
      <c r="N10" s="5" t="n">
        <v>3000</v>
      </c>
      <c r="O10" s="5" t="n">
        <v>800</v>
      </c>
      <c r="P10" s="6" t="n">
        <v>20</v>
      </c>
      <c r="Q10" s="7">
        <f>IF(AND(I10&lt;&gt;"",H10&lt;&gt;""),I10-H10,0)</f>
        <v/>
      </c>
      <c r="R10" s="8">
        <f>IF(AND(O10&lt;&gt;"",N10&lt;&gt;""),O10-N10,0)</f>
        <v/>
      </c>
      <c r="S10" s="9">
        <f>IF(P10="",0,100-P10)</f>
        <v/>
      </c>
      <c r="T10" s="10" t="inlineStr"/>
    </row>
    <row r="11">
      <c r="A11" s="11" t="inlineStr">
        <is>
          <t>T-010</t>
        </is>
      </c>
      <c r="B11" s="11" t="inlineStr">
        <is>
          <t>Migration ERP</t>
        </is>
      </c>
      <c r="C11" s="11" t="inlineStr">
        <is>
          <t>Déploiement</t>
        </is>
      </c>
      <c r="D11" s="11" t="inlineStr">
        <is>
          <t>Mise en production ERP</t>
        </is>
      </c>
      <c r="E11" s="11" t="inlineStr">
        <is>
          <t>Maxime</t>
        </is>
      </c>
      <c r="F11" s="11" t="inlineStr">
        <is>
          <t>Montpellier</t>
        </is>
      </c>
      <c r="G11" s="3" t="n">
        <v>46144</v>
      </c>
      <c r="H11" s="3" t="n">
        <v>46203</v>
      </c>
      <c r="I11" s="11" t="n"/>
      <c r="J11" s="11" t="inlineStr">
        <is>
          <t>À faire</t>
        </is>
      </c>
      <c r="K11" s="11" t="inlineStr">
        <is>
          <t>Haute</t>
        </is>
      </c>
      <c r="L11" s="4" t="n">
        <v>90</v>
      </c>
      <c r="M11" s="4" t="n">
        <v>0</v>
      </c>
      <c r="N11" s="5" t="n">
        <v>13500</v>
      </c>
      <c r="O11" s="5" t="n">
        <v>0</v>
      </c>
      <c r="P11" s="6" t="n">
        <v>0</v>
      </c>
      <c r="Q11" s="7">
        <f>IF(AND(I11&lt;&gt;"",H11&lt;&gt;""),I11-H11,0)</f>
        <v/>
      </c>
      <c r="R11" s="8">
        <f>IF(AND(O11&lt;&gt;"",N11&lt;&gt;""),O11-N11,0)</f>
        <v/>
      </c>
      <c r="S11" s="9">
        <f>IF(P11="",0,100-P11)</f>
        <v/>
      </c>
      <c r="T11" s="10" t="inlineStr">
        <is>
          <t>Planifié</t>
        </is>
      </c>
    </row>
  </sheetData>
  <conditionalFormatting sqref="J2:J11">
    <cfRule type="expression" priority="1" dxfId="0" stopIfTrue="1">
      <formula>$J2="En retard"</formula>
    </cfRule>
    <cfRule type="expression" priority="2" dxfId="1" stopIfTrue="1">
      <formula>$J2="Terminé"</formula>
    </cfRule>
  </conditionalFormatting>
  <conditionalFormatting sqref="P2:P11">
    <cfRule type="expression" priority="3" dxfId="1" stopIfTrue="1">
      <formula>$P2&gt;=100</formula>
    </cfRule>
  </conditionalFormatting>
  <conditionalFormatting sqref="Q2:Q11">
    <cfRule type="expression" priority="4" dxfId="0" stopIfTrue="1">
      <formula>$Q2&gt;0</formula>
    </cfRule>
  </conditionalFormatting>
  <dataValidations count="2">
    <dataValidation sqref="J2:J11" showErrorMessage="1" showInputMessage="1" allowBlank="1" type="list">
      <formula1>"À faire,En cours,En retard,Terminé"</formula1>
    </dataValidation>
    <dataValidation sqref="K2:K11" showErrorMessage="1" showInputMessage="1" allowBlank="1" type="list">
      <formula1>"Haute,Moyenne,Basse"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0" customHeight="1">
      <c r="A1" s="12" t="inlineStr">
        <is>
          <t>Tableau de Bord — Suivi de Projet</t>
        </is>
      </c>
    </row>
    <row r="3" ht="28" customHeight="1">
      <c r="A3" s="13" t="inlineStr">
        <is>
          <t>Indicateurs Clés de Performance (KPI)</t>
        </is>
      </c>
    </row>
    <row r="4" ht="26" customHeight="1">
      <c r="A4" s="14" t="inlineStr">
        <is>
          <t>Nb total de tâches</t>
        </is>
      </c>
      <c r="B4" s="15">
        <f>COUNTA(Suivi_Projet!A:A)-1</f>
        <v/>
      </c>
    </row>
    <row r="5" ht="26" customHeight="1">
      <c r="A5" s="16" t="inlineStr">
        <is>
          <t>Tâches terminées</t>
        </is>
      </c>
      <c r="B5" s="15">
        <f>COUNTIF(Suivi_Projet!J:J,"Terminé")</f>
        <v/>
      </c>
    </row>
    <row r="6" ht="26" customHeight="1">
      <c r="A6" s="14" t="inlineStr">
        <is>
          <t>Tâches en cours</t>
        </is>
      </c>
      <c r="B6" s="15">
        <f>COUNTIF(Suivi_Projet!J:J,"En cours")</f>
        <v/>
      </c>
    </row>
    <row r="7" ht="26" customHeight="1">
      <c r="A7" s="16" t="inlineStr">
        <is>
          <t>Tâches en retard</t>
        </is>
      </c>
      <c r="B7" s="15">
        <f>COUNTIF(Suivi_Projet!J:J,"En retard")</f>
        <v/>
      </c>
    </row>
    <row r="8" ht="26" customHeight="1">
      <c r="A8" s="14" t="inlineStr">
        <is>
          <t>Tâches À faire</t>
        </is>
      </c>
      <c r="B8" s="15">
        <f>COUNTIF(Suivi_Projet!J:J,"À faire")</f>
        <v/>
      </c>
    </row>
    <row r="9" ht="26" customHeight="1">
      <c r="A9" s="16" t="inlineStr">
        <is>
          <t>Avancement moyen (%)</t>
        </is>
      </c>
      <c r="B9" s="17">
        <f>IFERROR(AVERAGE(Suivi_Projet!P2:P11),0)</f>
        <v/>
      </c>
    </row>
    <row r="10" ht="26" customHeight="1">
      <c r="A10" s="14" t="inlineStr">
        <is>
          <t>Coût prévu total (€)</t>
        </is>
      </c>
      <c r="B10" s="18">
        <f>SUM(Suivi_Projet!N2:N11)</f>
        <v/>
      </c>
    </row>
    <row r="11" ht="26" customHeight="1">
      <c r="A11" s="16" t="inlineStr">
        <is>
          <t>Coût réel total (€)</t>
        </is>
      </c>
      <c r="B11" s="18">
        <f>SUM(Suivi_Projet!O2:O11)</f>
        <v/>
      </c>
    </row>
    <row r="12" ht="26" customHeight="1">
      <c r="A12" s="14" t="inlineStr">
        <is>
          <t>Écart de coût total (€)</t>
        </is>
      </c>
      <c r="B12" s="18">
        <f>SUM(Suivi_Projet!R2:R11)</f>
        <v/>
      </c>
    </row>
    <row r="13" ht="26" customHeight="1">
      <c r="A13" s="16" t="inlineStr">
        <is>
          <t>Charge prévue totale (h)</t>
        </is>
      </c>
      <c r="B13" s="15">
        <f>SUM(Suivi_Projet!L2:L11)</f>
        <v/>
      </c>
    </row>
    <row r="14" ht="26" customHeight="1">
      <c r="A14" s="14" t="inlineStr">
        <is>
          <t>Charge réelle totale (h)</t>
        </is>
      </c>
      <c r="B14" s="15">
        <f>SUM(Suivi_Projet!M2:M11)</f>
        <v/>
      </c>
    </row>
    <row r="16">
      <c r="A16" s="19" t="inlineStr">
        <is>
          <t>Répartition par Statut</t>
        </is>
      </c>
      <c r="D16" s="19" t="inlineStr">
        <is>
          <t>Répartition par Priorité</t>
        </is>
      </c>
    </row>
    <row r="17">
      <c r="A17" s="20" t="inlineStr">
        <is>
          <t>Statut</t>
        </is>
      </c>
      <c r="B17" s="20" t="inlineStr">
        <is>
          <t>Nb Tâches</t>
        </is>
      </c>
      <c r="C17" s="20" t="inlineStr">
        <is>
          <t>% du Total</t>
        </is>
      </c>
      <c r="D17" s="20" t="inlineStr">
        <is>
          <t>Priorité</t>
        </is>
      </c>
      <c r="E17" s="20" t="inlineStr">
        <is>
          <t>Nb Tâches</t>
        </is>
      </c>
      <c r="F17" s="20" t="inlineStr">
        <is>
          <t>% du Total</t>
        </is>
      </c>
    </row>
    <row r="18">
      <c r="A18" s="21" t="inlineStr">
        <is>
          <t>Terminé</t>
        </is>
      </c>
      <c r="B18" s="22">
        <f>COUNTIF(Suivi_Projet!J:J,"Terminé")</f>
        <v/>
      </c>
      <c r="C18" s="23">
        <f>IFERROR(B18/B$4*100,0)</f>
        <v/>
      </c>
      <c r="D18" s="21" t="inlineStr">
        <is>
          <t>Haute</t>
        </is>
      </c>
      <c r="E18" s="22">
        <f>COUNTIF(Suivi_Projet!K:K,"Haute")</f>
        <v/>
      </c>
      <c r="F18" s="23">
        <f>IFERROR(E18/B$4*100,0)</f>
        <v/>
      </c>
    </row>
    <row r="19">
      <c r="A19" s="21" t="inlineStr">
        <is>
          <t>En cours</t>
        </is>
      </c>
      <c r="B19" s="22">
        <f>COUNTIF(Suivi_Projet!J:J,"En cours")</f>
        <v/>
      </c>
      <c r="C19" s="23">
        <f>IFERROR(B19/B$4*100,0)</f>
        <v/>
      </c>
      <c r="D19" s="21" t="inlineStr">
        <is>
          <t>Moyenne</t>
        </is>
      </c>
      <c r="E19" s="22">
        <f>COUNTIF(Suivi_Projet!K:K,"Moyenne")</f>
        <v/>
      </c>
      <c r="F19" s="23">
        <f>IFERROR(E19/B$4*100,0)</f>
        <v/>
      </c>
    </row>
    <row r="20">
      <c r="A20" s="21" t="inlineStr">
        <is>
          <t>En retard</t>
        </is>
      </c>
      <c r="B20" s="22">
        <f>COUNTIF(Suivi_Projet!J:J,"En retard")</f>
        <v/>
      </c>
      <c r="C20" s="23">
        <f>IFERROR(B20/B$4*100,0)</f>
        <v/>
      </c>
      <c r="D20" s="21" t="inlineStr">
        <is>
          <t>Basse</t>
        </is>
      </c>
      <c r="E20" s="22">
        <f>COUNTIF(Suivi_Projet!K:K,"Basse")</f>
        <v/>
      </c>
      <c r="F20" s="23">
        <f>IFERROR(E20/B$4*100,0)</f>
        <v/>
      </c>
    </row>
    <row r="21">
      <c r="A21" s="21" t="inlineStr">
        <is>
          <t>À faire</t>
        </is>
      </c>
      <c r="B21" s="22">
        <f>COUNTIF(Suivi_Projet!J:J,"À faire")</f>
        <v/>
      </c>
      <c r="C21" s="23">
        <f>IFERROR(B21/B$4*100,0)</f>
        <v/>
      </c>
    </row>
    <row r="23">
      <c r="A23" s="19" t="inlineStr">
        <is>
          <t>Suivi par Phase</t>
        </is>
      </c>
    </row>
    <row r="24">
      <c r="A24" s="20" t="inlineStr">
        <is>
          <t>Phase</t>
        </is>
      </c>
      <c r="B24" s="20" t="inlineStr">
        <is>
          <t>Nb Tâches</t>
        </is>
      </c>
      <c r="C24" s="20" t="inlineStr">
        <is>
          <t>Coût prévu (€)</t>
        </is>
      </c>
      <c r="D24" s="20" t="inlineStr">
        <is>
          <t>Coût réel (€)</t>
        </is>
      </c>
      <c r="E24" s="20" t="inlineStr">
        <is>
          <t>Avancement moy (%)</t>
        </is>
      </c>
      <c r="F24" s="20" t="inlineStr">
        <is>
          <t>Écart coût (€)</t>
        </is>
      </c>
    </row>
    <row r="25">
      <c r="A25" s="11" t="inlineStr">
        <is>
          <t>Cadrage</t>
        </is>
      </c>
      <c r="B25" s="24">
        <f>COUNTIF(Suivi_Projet!C:C,"Cadrage")</f>
        <v/>
      </c>
      <c r="C25" s="25">
        <f>SUMIF(Suivi_Projet!C:C,"Cadrage",Suivi_Projet!N:N)</f>
        <v/>
      </c>
      <c r="D25" s="25">
        <f>SUMIF(Suivi_Projet!C:C,"Cadrage",Suivi_Projet!O:O)</f>
        <v/>
      </c>
      <c r="E25" s="26">
        <f>IFERROR(AVERAGEIF(Suivi_Projet!C:C,"Cadrage",Suivi_Projet!P:P),0)</f>
        <v/>
      </c>
      <c r="F25" s="25">
        <f>IFERROR(D25-C25,0)</f>
        <v/>
      </c>
    </row>
    <row r="26">
      <c r="A26" s="2" t="inlineStr">
        <is>
          <t>Conception</t>
        </is>
      </c>
      <c r="B26" s="27">
        <f>COUNTIF(Suivi_Projet!C:C,"Conception")</f>
        <v/>
      </c>
      <c r="C26" s="28">
        <f>SUMIF(Suivi_Projet!C:C,"Conception",Suivi_Projet!N:N)</f>
        <v/>
      </c>
      <c r="D26" s="28">
        <f>SUMIF(Suivi_Projet!C:C,"Conception",Suivi_Projet!O:O)</f>
        <v/>
      </c>
      <c r="E26" s="29">
        <f>IFERROR(AVERAGEIF(Suivi_Projet!C:C,"Conception",Suivi_Projet!P:P),0)</f>
        <v/>
      </c>
      <c r="F26" s="28">
        <f>IFERROR(D26-C26,0)</f>
        <v/>
      </c>
    </row>
    <row r="27">
      <c r="A27" s="11" t="inlineStr">
        <is>
          <t>Développement</t>
        </is>
      </c>
      <c r="B27" s="24">
        <f>COUNTIF(Suivi_Projet!C:C,"Développement")</f>
        <v/>
      </c>
      <c r="C27" s="25">
        <f>SUMIF(Suivi_Projet!C:C,"Développement",Suivi_Projet!N:N)</f>
        <v/>
      </c>
      <c r="D27" s="25">
        <f>SUMIF(Suivi_Projet!C:C,"Développement",Suivi_Projet!O:O)</f>
        <v/>
      </c>
      <c r="E27" s="26">
        <f>IFERROR(AVERAGEIF(Suivi_Projet!C:C,"Développement",Suivi_Projet!P:P),0)</f>
        <v/>
      </c>
      <c r="F27" s="25">
        <f>IFERROR(D27-C27,0)</f>
        <v/>
      </c>
    </row>
    <row r="28">
      <c r="A28" s="2" t="inlineStr">
        <is>
          <t>Tests</t>
        </is>
      </c>
      <c r="B28" s="27">
        <f>COUNTIF(Suivi_Projet!C:C,"Tests")</f>
        <v/>
      </c>
      <c r="C28" s="28">
        <f>SUMIF(Suivi_Projet!C:C,"Tests",Suivi_Projet!N:N)</f>
        <v/>
      </c>
      <c r="D28" s="28">
        <f>SUMIF(Suivi_Projet!C:C,"Tests",Suivi_Projet!O:O)</f>
        <v/>
      </c>
      <c r="E28" s="29">
        <f>IFERROR(AVERAGEIF(Suivi_Projet!C:C,"Tests",Suivi_Projet!P:P),0)</f>
        <v/>
      </c>
      <c r="F28" s="28">
        <f>IFERROR(D28-C28,0)</f>
        <v/>
      </c>
    </row>
    <row r="29">
      <c r="A29" s="11" t="inlineStr">
        <is>
          <t>Déploiement</t>
        </is>
      </c>
      <c r="B29" s="24">
        <f>COUNTIF(Suivi_Projet!C:C,"Déploiement")</f>
        <v/>
      </c>
      <c r="C29" s="25">
        <f>SUMIF(Suivi_Projet!C:C,"Déploiement",Suivi_Projet!N:N)</f>
        <v/>
      </c>
      <c r="D29" s="25">
        <f>SUMIF(Suivi_Projet!C:C,"Déploiement",Suivi_Projet!O:O)</f>
        <v/>
      </c>
      <c r="E29" s="26">
        <f>IFERROR(AVERAGEIF(Suivi_Projet!C:C,"Déploiement",Suivi_Projet!P:P),0)</f>
        <v/>
      </c>
      <c r="F29" s="25">
        <f>IFERROR(D29-C29,0)</f>
        <v/>
      </c>
    </row>
    <row r="30">
      <c r="A30" s="2" t="inlineStr">
        <is>
          <t>Formation</t>
        </is>
      </c>
      <c r="B30" s="27">
        <f>COUNTIF(Suivi_Projet!C:C,"Formation")</f>
        <v/>
      </c>
      <c r="C30" s="28">
        <f>SUMIF(Suivi_Projet!C:C,"Formation",Suivi_Projet!N:N)</f>
        <v/>
      </c>
      <c r="D30" s="28">
        <f>SUMIF(Suivi_Projet!C:C,"Formation",Suivi_Projet!O:O)</f>
        <v/>
      </c>
      <c r="E30" s="29">
        <f>IFERROR(AVERAGEIF(Suivi_Projet!C:C,"Formation",Suivi_Projet!P:P),0)</f>
        <v/>
      </c>
      <c r="F30" s="28">
        <f>IFERROR(D30-C30,0)</f>
        <v/>
      </c>
    </row>
  </sheetData>
  <mergeCells count="5">
    <mergeCell ref="A1:F1"/>
    <mergeCell ref="A3:F3"/>
    <mergeCell ref="A16:C16"/>
    <mergeCell ref="D16:F16"/>
    <mergeCell ref="A23:F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selection activeCell="A1" sqref="A1"/>
    </sheetView>
  </sheetViews>
  <sheetFormatPr baseColWidth="8" defaultRowHeight="15"/>
  <cols>
    <col width="3" customWidth="1" min="1" max="1"/>
  </cols>
  <sheetData>
    <row r="1" ht="38" customHeight="1">
      <c r="A1" s="30" t="inlineStr">
        <is>
          <t>Graphiques — Tableau de Bord Projet</t>
        </is>
      </c>
    </row>
    <row r="3">
      <c r="B3" s="31" t="inlineStr">
        <is>
          <t>Statut</t>
        </is>
      </c>
      <c r="C3" s="31" t="inlineStr">
        <is>
          <t>Nb Tâches</t>
        </is>
      </c>
      <c r="E3" s="31" t="inlineStr">
        <is>
          <t>Priorité</t>
        </is>
      </c>
      <c r="F3" s="31" t="inlineStr">
        <is>
          <t>Nb Tâches</t>
        </is>
      </c>
      <c r="H3" s="31" t="inlineStr">
        <is>
          <t>Phase</t>
        </is>
      </c>
      <c r="I3" s="31" t="inlineStr">
        <is>
          <t>Charge prévue (h)</t>
        </is>
      </c>
      <c r="J3" s="31" t="inlineStr">
        <is>
          <t>Charge réelle (h)</t>
        </is>
      </c>
    </row>
    <row r="4">
      <c r="B4" t="inlineStr">
        <is>
          <t>Terminé</t>
        </is>
      </c>
      <c r="C4">
        <f>COUNTIF(Suivi_Projet!J:J,"Terminé")</f>
        <v/>
      </c>
      <c r="E4" t="inlineStr">
        <is>
          <t>Haute</t>
        </is>
      </c>
      <c r="F4">
        <f>COUNTIF(Suivi_Projet!K:K,"Haute")</f>
        <v/>
      </c>
      <c r="H4" t="inlineStr">
        <is>
          <t>Cadrage</t>
        </is>
      </c>
      <c r="I4">
        <f>SUMIF(Suivi_Projet!C:C,"Cadrage",Suivi_Projet!L:L)</f>
        <v/>
      </c>
      <c r="J4">
        <f>SUMIF(Suivi_Projet!C:C,"Cadrage",Suivi_Projet!M:M)</f>
        <v/>
      </c>
    </row>
    <row r="5">
      <c r="B5" t="inlineStr">
        <is>
          <t>En cours</t>
        </is>
      </c>
      <c r="C5">
        <f>COUNTIF(Suivi_Projet!J:J,"En cours")</f>
        <v/>
      </c>
      <c r="E5" t="inlineStr">
        <is>
          <t>Moyenne</t>
        </is>
      </c>
      <c r="F5">
        <f>COUNTIF(Suivi_Projet!K:K,"Moyenne")</f>
        <v/>
      </c>
      <c r="H5" t="inlineStr">
        <is>
          <t>Conception</t>
        </is>
      </c>
      <c r="I5">
        <f>SUMIF(Suivi_Projet!C:C,"Conception",Suivi_Projet!L:L)</f>
        <v/>
      </c>
      <c r="J5">
        <f>SUMIF(Suivi_Projet!C:C,"Conception",Suivi_Projet!M:M)</f>
        <v/>
      </c>
    </row>
    <row r="6">
      <c r="B6" t="inlineStr">
        <is>
          <t>En retard</t>
        </is>
      </c>
      <c r="C6">
        <f>COUNTIF(Suivi_Projet!J:J,"En retard")</f>
        <v/>
      </c>
      <c r="E6" t="inlineStr">
        <is>
          <t>Basse</t>
        </is>
      </c>
      <c r="F6">
        <f>COUNTIF(Suivi_Projet!K:K,"Basse")</f>
        <v/>
      </c>
      <c r="H6" t="inlineStr">
        <is>
          <t>Développement</t>
        </is>
      </c>
      <c r="I6">
        <f>SUMIF(Suivi_Projet!C:C,"Développement",Suivi_Projet!L:L)</f>
        <v/>
      </c>
      <c r="J6">
        <f>SUMIF(Suivi_Projet!C:C,"Développement",Suivi_Projet!M:M)</f>
        <v/>
      </c>
    </row>
    <row r="7">
      <c r="B7" t="inlineStr">
        <is>
          <t>À faire</t>
        </is>
      </c>
      <c r="C7">
        <f>COUNTIF(Suivi_Projet!J:J,"À faire")</f>
        <v/>
      </c>
      <c r="H7" t="inlineStr">
        <is>
          <t>Tests</t>
        </is>
      </c>
      <c r="I7">
        <f>SUMIF(Suivi_Projet!C:C,"Tests",Suivi_Projet!L:L)</f>
        <v/>
      </c>
      <c r="J7">
        <f>SUMIF(Suivi_Projet!C:C,"Tests",Suivi_Projet!M:M)</f>
        <v/>
      </c>
    </row>
    <row r="8">
      <c r="H8" t="inlineStr">
        <is>
          <t>Déploiement</t>
        </is>
      </c>
      <c r="I8">
        <f>SUMIF(Suivi_Projet!C:C,"Déploiement",Suivi_Projet!L:L)</f>
        <v/>
      </c>
      <c r="J8">
        <f>SUMIF(Suivi_Projet!C:C,"Déploiement",Suivi_Projet!M:M)</f>
        <v/>
      </c>
    </row>
    <row r="9">
      <c r="H9" t="inlineStr">
        <is>
          <t>Formation</t>
        </is>
      </c>
      <c r="I9">
        <f>SUMIF(Suivi_Projet!C:C,"Formation",Suivi_Projet!L:L)</f>
        <v/>
      </c>
      <c r="J9">
        <f>SUMIF(Suivi_Projet!C:C,"Formation",Suivi_Projet!M:M)</f>
        <v/>
      </c>
    </row>
    <row r="12">
      <c r="B12" s="31" t="inlineStr">
        <is>
          <t>Responsable</t>
        </is>
      </c>
      <c r="C12" s="31" t="inlineStr">
        <is>
          <t>Avancement moy (%)</t>
        </is>
      </c>
    </row>
    <row r="13">
      <c r="B13" t="inlineStr">
        <is>
          <t>Marie</t>
        </is>
      </c>
      <c r="C13" s="32">
        <f>IFERROR(AVERAGEIF(Suivi_Projet!E:E,"Marie",Suivi_Projet!P:P),0)</f>
        <v/>
      </c>
    </row>
    <row r="14">
      <c r="B14" t="inlineStr">
        <is>
          <t>Sophie</t>
        </is>
      </c>
      <c r="C14" s="32">
        <f>IFERROR(AVERAGEIF(Suivi_Projet!E:E,"Sophie",Suivi_Projet!P:P),0)</f>
        <v/>
      </c>
    </row>
    <row r="15">
      <c r="B15" t="inlineStr">
        <is>
          <t>Julien</t>
        </is>
      </c>
      <c r="C15" s="32">
        <f>IFERROR(AVERAGEIF(Suivi_Projet!E:E,"Julien",Suivi_Projet!P:P),0)</f>
        <v/>
      </c>
    </row>
    <row r="16">
      <c r="B16" t="inlineStr">
        <is>
          <t>Thomas</t>
        </is>
      </c>
      <c r="C16" s="32">
        <f>IFERROR(AVERAGEIF(Suivi_Projet!E:E,"Thomas",Suivi_Projet!P:P),0)</f>
        <v/>
      </c>
    </row>
    <row r="17">
      <c r="B17" t="inlineStr">
        <is>
          <t>Nicolas</t>
        </is>
      </c>
      <c r="C17" s="32">
        <f>IFERROR(AVERAGEIF(Suivi_Projet!E:E,"Nicolas",Suivi_Projet!P:P),0)</f>
        <v/>
      </c>
    </row>
    <row r="18">
      <c r="B18" t="inlineStr">
        <is>
          <t>Camille</t>
        </is>
      </c>
      <c r="C18" s="32">
        <f>IFERROR(AVERAGEIF(Suivi_Projet!E:E,"Camille",Suivi_Projet!P:P),0)</f>
        <v/>
      </c>
    </row>
    <row r="19">
      <c r="B19" t="inlineStr">
        <is>
          <t>Léa</t>
        </is>
      </c>
      <c r="C19" s="32">
        <f>IFERROR(AVERAGEIF(Suivi_Projet!E:E,"Léa",Suivi_Projet!P:P),0)</f>
        <v/>
      </c>
    </row>
    <row r="20">
      <c r="B20" t="inlineStr">
        <is>
          <t>Antoine</t>
        </is>
      </c>
      <c r="C20" s="32">
        <f>IFERROR(AVERAGEIF(Suivi_Projet!E:E,"Antoine",Suivi_Projet!P:P),0)</f>
        <v/>
      </c>
    </row>
    <row r="21">
      <c r="B21" t="inlineStr">
        <is>
          <t>Chloé</t>
        </is>
      </c>
      <c r="C21" s="32">
        <f>IFERROR(AVERAGEIF(Suivi_Projet!E:E,"Chloé",Suivi_Projet!P:P),0)</f>
        <v/>
      </c>
    </row>
    <row r="22">
      <c r="B22" t="inlineStr">
        <is>
          <t>Maxime</t>
        </is>
      </c>
      <c r="C22" s="32">
        <f>IFERROR(AVERAGEIF(Suivi_Projet!E:E,"Maxime",Suivi_Projet!P:P),0)</f>
        <v/>
      </c>
    </row>
  </sheetData>
  <mergeCells count="1"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C44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</cols>
  <sheetData>
    <row r="1" ht="40" customHeight="1">
      <c r="B1" s="30" t="inlineStr">
        <is>
          <t>Guide d'utilisation — Tableau de Suivi de Projet</t>
        </is>
      </c>
    </row>
    <row r="3" ht="22" customHeight="1">
      <c r="B3" s="33" t="inlineStr">
        <is>
          <t>FEUILLES DU CLASSEUR</t>
        </is>
      </c>
      <c r="C3" s="34" t="n"/>
    </row>
    <row r="4" ht="22" customHeight="1">
      <c r="B4" s="14" t="inlineStr">
        <is>
          <t>Suivi_Projet</t>
        </is>
      </c>
      <c r="C4" s="35" t="inlineStr">
        <is>
          <t>Saisie principale des tâches. Renseignez chaque ligne pour une tâche.</t>
        </is>
      </c>
    </row>
    <row r="5" ht="22" customHeight="1">
      <c r="B5" s="16" t="inlineStr">
        <is>
          <t>Synthèse</t>
        </is>
      </c>
      <c r="C5" s="36" t="inlineStr">
        <is>
          <t>Tableau de bord automatique avec KPI, répartitions et suivi par phase.</t>
        </is>
      </c>
    </row>
    <row r="6" ht="22" customHeight="1">
      <c r="B6" s="14" t="inlineStr">
        <is>
          <t>Graphiques</t>
        </is>
      </c>
      <c r="C6" s="35" t="inlineStr">
        <is>
          <t>Visuels automatiques (histogramme, camembert, barres, courbe).</t>
        </is>
      </c>
    </row>
    <row r="7" ht="22" customHeight="1">
      <c r="B7" s="16" t="inlineStr">
        <is>
          <t>Instructions</t>
        </is>
      </c>
      <c r="C7" s="36" t="inlineStr">
        <is>
          <t>Ce guide d'utilisation.</t>
        </is>
      </c>
    </row>
    <row r="9" ht="22" customHeight="1">
      <c r="B9" s="33" t="inlineStr">
        <is>
          <t>COLONNES — SAISIE OBLIGATOIRE</t>
        </is>
      </c>
      <c r="C9" s="34" t="n"/>
    </row>
    <row r="10" ht="22" customHeight="1">
      <c r="B10" s="14" t="inlineStr">
        <is>
          <t>ID Tâche</t>
        </is>
      </c>
      <c r="C10" s="35" t="inlineStr">
        <is>
          <t>Identifiant unique (ex : T-001). Ne pas modifier une fois saisi.</t>
        </is>
      </c>
    </row>
    <row r="11" ht="22" customHeight="1">
      <c r="B11" s="16" t="inlineStr">
        <is>
          <t>Projet</t>
        </is>
      </c>
      <c r="C11" s="36" t="inlineStr">
        <is>
          <t>Nom du projet auquel appartient la tâche.</t>
        </is>
      </c>
    </row>
    <row r="12" ht="22" customHeight="1">
      <c r="B12" s="14" t="inlineStr">
        <is>
          <t>Phase</t>
        </is>
      </c>
      <c r="C12" s="35" t="inlineStr">
        <is>
          <t>Phase du projet : Cadrage, Conception, Développement, Tests, Déploiement, Formation.</t>
        </is>
      </c>
    </row>
    <row r="13" ht="22" customHeight="1">
      <c r="B13" s="16" t="inlineStr">
        <is>
          <t>Tâche</t>
        </is>
      </c>
      <c r="C13" s="36" t="inlineStr">
        <is>
          <t>Description courte et claire de la tâche.</t>
        </is>
      </c>
    </row>
    <row r="14" ht="22" customHeight="1">
      <c r="B14" s="14" t="inlineStr">
        <is>
          <t>Responsable</t>
        </is>
      </c>
      <c r="C14" s="35" t="inlineStr">
        <is>
          <t>Prénom du responsable de la tâche.</t>
        </is>
      </c>
    </row>
    <row r="15" ht="22" customHeight="1">
      <c r="B15" s="16" t="inlineStr">
        <is>
          <t>Ville</t>
        </is>
      </c>
      <c r="C15" s="36" t="inlineStr">
        <is>
          <t>Ville du responsable ou du site concerné.</t>
        </is>
      </c>
    </row>
    <row r="16" ht="22" customHeight="1">
      <c r="B16" s="14" t="inlineStr">
        <is>
          <t>Date début</t>
        </is>
      </c>
      <c r="C16" s="35" t="inlineStr">
        <is>
          <t>Date de début au format JJ/MM/AAAA.</t>
        </is>
      </c>
    </row>
    <row r="17" ht="22" customHeight="1">
      <c r="B17" s="16" t="inlineStr">
        <is>
          <t>Date fin prévue</t>
        </is>
      </c>
      <c r="C17" s="36" t="inlineStr">
        <is>
          <t>Date de fin planifiée au format JJ/MM/AAAA.</t>
        </is>
      </c>
    </row>
    <row r="18" ht="22" customHeight="1">
      <c r="B18" s="14" t="inlineStr">
        <is>
          <t>Date fin réelle</t>
        </is>
      </c>
      <c r="C18" s="35" t="inlineStr">
        <is>
          <t>Date de fin effective (laisser vide si non terminé).</t>
        </is>
      </c>
    </row>
    <row r="19" ht="22" customHeight="1">
      <c r="B19" s="16" t="inlineStr">
        <is>
          <t>Statut</t>
        </is>
      </c>
      <c r="C19" s="36" t="inlineStr">
        <is>
          <t>Sélectionner via la liste déroulante : À faire / En cours / En retard / Terminé.</t>
        </is>
      </c>
    </row>
    <row r="20" ht="22" customHeight="1">
      <c r="B20" s="14" t="inlineStr">
        <is>
          <t>Priorité</t>
        </is>
      </c>
      <c r="C20" s="35" t="inlineStr">
        <is>
          <t>Sélectionner via la liste déroulante : Haute / Moyenne / Basse.</t>
        </is>
      </c>
    </row>
    <row r="22" ht="22" customHeight="1">
      <c r="B22" s="33" t="inlineStr">
        <is>
          <t>COLONNES — CALCULÉES AUTOMATIQUEMENT</t>
        </is>
      </c>
      <c r="C22" s="34" t="n"/>
    </row>
    <row r="23" ht="22" customHeight="1">
      <c r="B23" s="16" t="inlineStr">
        <is>
          <t>Écart délai (j)</t>
        </is>
      </c>
      <c r="C23" s="36" t="inlineStr">
        <is>
          <t>Calculé automatiquement : Date fin réelle − Date fin prévue. Positif = retard.</t>
        </is>
      </c>
    </row>
    <row r="24" ht="22" customHeight="1">
      <c r="B24" s="14" t="inlineStr">
        <is>
          <t>Écart coût (€)</t>
        </is>
      </c>
      <c r="C24" s="35" t="inlineStr">
        <is>
          <t>Calculé automatiquement : Coût réel − Coût prévu. Positif = dépassement.</t>
        </is>
      </c>
    </row>
    <row r="25" ht="22" customHeight="1">
      <c r="B25" s="16" t="inlineStr">
        <is>
          <t>Reste à faire (%)</t>
        </is>
      </c>
      <c r="C25" s="36" t="inlineStr">
        <is>
          <t>Calculé automatiquement : 100 − Avancement (%).</t>
        </is>
      </c>
    </row>
    <row r="27" ht="22" customHeight="1">
      <c r="B27" s="33" t="inlineStr">
        <is>
          <t>CONVENTIONS DE STATUT</t>
        </is>
      </c>
      <c r="C27" s="34" t="n"/>
    </row>
    <row r="28" ht="22" customHeight="1">
      <c r="B28" s="14" t="inlineStr">
        <is>
          <t>À faire</t>
        </is>
      </c>
      <c r="C28" s="35" t="inlineStr">
        <is>
          <t>La tâche n'a pas encore démarré.</t>
        </is>
      </c>
    </row>
    <row r="29" ht="22" customHeight="1">
      <c r="B29" s="16" t="inlineStr">
        <is>
          <t>En cours</t>
        </is>
      </c>
      <c r="C29" s="36" t="inlineStr">
        <is>
          <t>La tâche est en cours de réalisation.</t>
        </is>
      </c>
    </row>
    <row r="30" ht="22" customHeight="1">
      <c r="B30" s="14" t="inlineStr">
        <is>
          <t>En retard</t>
        </is>
      </c>
      <c r="C30" s="35" t="inlineStr">
        <is>
          <t>La tâche dépasse sa date de fin prévue sans être terminée.</t>
        </is>
      </c>
    </row>
    <row r="31" ht="22" customHeight="1">
      <c r="B31" s="16" t="inlineStr">
        <is>
          <t>Terminé</t>
        </is>
      </c>
      <c r="C31" s="36" t="inlineStr">
        <is>
          <t>La tâche est achevée à 100 %.</t>
        </is>
      </c>
    </row>
    <row r="33" ht="22" customHeight="1">
      <c r="B33" s="33" t="inlineStr">
        <is>
          <t>CODES COULEURS</t>
        </is>
      </c>
      <c r="C33" s="34" t="n"/>
    </row>
    <row r="34" ht="22" customHeight="1">
      <c r="B34" s="14" t="inlineStr">
        <is>
          <t>Jaune pâle (#FFFBEB)</t>
        </is>
      </c>
      <c r="C34" s="35" t="inlineStr">
        <is>
          <t>Cellule à renseigner manuellement.</t>
        </is>
      </c>
    </row>
    <row r="35" ht="22" customHeight="1">
      <c r="B35" s="16" t="inlineStr">
        <is>
          <t>Rouge (#DC2626)</t>
        </is>
      </c>
      <c r="C35" s="36" t="inlineStr">
        <is>
          <t>Tâche en retard ou dépassement de coût / délai.</t>
        </is>
      </c>
    </row>
    <row r="36" ht="22" customHeight="1">
      <c r="B36" s="14" t="inlineStr">
        <is>
          <t>Vert (#D1FAE5)</t>
        </is>
      </c>
      <c r="C36" s="35" t="inlineStr">
        <is>
          <t>Tâche terminée ou avancement à 100 %.</t>
        </is>
      </c>
    </row>
    <row r="37" ht="22" customHeight="1">
      <c r="B37" s="16" t="inlineStr">
        <is>
          <t>Bleu nuit (#1E293B)</t>
        </is>
      </c>
      <c r="C37" s="36" t="inlineStr">
        <is>
          <t>En-têtes de colonnes.</t>
        </is>
      </c>
    </row>
    <row r="38" ht="22" customHeight="1">
      <c r="B38" s="14" t="inlineStr">
        <is>
          <t>Rouge foncé (#C8102E)</t>
        </is>
      </c>
      <c r="C38" s="35" t="inlineStr">
        <is>
          <t>Sections et sous-en-têtes.</t>
        </is>
      </c>
    </row>
    <row r="40" ht="22" customHeight="1">
      <c r="B40" s="33" t="inlineStr">
        <is>
          <t>FORMATS</t>
        </is>
      </c>
      <c r="C40" s="34" t="n"/>
    </row>
    <row r="41" ht="22" customHeight="1">
      <c r="B41" s="16" t="inlineStr">
        <is>
          <t>Dates</t>
        </is>
      </c>
      <c r="C41" s="36" t="inlineStr">
        <is>
          <t>Utiliser le format JJ/MM/AAAA (ex : 15/03/2026).</t>
        </is>
      </c>
    </row>
    <row r="42" ht="22" customHeight="1">
      <c r="B42" s="14" t="inlineStr">
        <is>
          <t>Montants</t>
        </is>
      </c>
      <c r="C42" s="35" t="inlineStr">
        <is>
          <t>Saisir en chiffres sans symbole € (ex : 1500). Le format s'applique automatiquement.</t>
        </is>
      </c>
    </row>
    <row r="43" ht="22" customHeight="1">
      <c r="B43" s="16" t="inlineStr">
        <is>
          <t>Avancement (%)</t>
        </is>
      </c>
      <c r="C43" s="36" t="inlineStr">
        <is>
          <t>Saisir un entier entre 0 et 100 (ex : 75 pour 75 %).</t>
        </is>
      </c>
    </row>
    <row r="44" ht="22" customHeight="1">
      <c r="B44" s="14" t="inlineStr">
        <is>
          <t>Charges (h)</t>
        </is>
      </c>
      <c r="C44" s="35" t="inlineStr">
        <is>
          <t>Nombre d'heures en chiffres entiers (ex : 40).</t>
        </is>
      </c>
    </row>
  </sheetData>
  <mergeCells count="7">
    <mergeCell ref="B1:C1"/>
    <mergeCell ref="B3:C3"/>
    <mergeCell ref="B9:C9"/>
    <mergeCell ref="B22:C22"/>
    <mergeCell ref="B27:C27"/>
    <mergeCell ref="B33:C33"/>
    <mergeCell ref="B40:C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2026-07-01T06:39:26Z</dcterms:created>
  <dcterms:modified xmlns:dcterms="http://purl.org/dc/terms/" xmlns:xsi="http://www.w3.org/2001/XMLSchema-instance" xsi:type="dcterms:W3CDTF">2026-07-01T06:39:26Z</dcterms:modified>
</cp:coreProperties>
</file>